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350" windowHeight="3810" activeTab="11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9" r:id="rId8"/>
    <sheet name="2014" sheetId="10" r:id="rId9"/>
    <sheet name="2015" sheetId="11" r:id="rId10"/>
    <sheet name="2016" sheetId="12" r:id="rId11"/>
    <sheet name="2017" sheetId="13" r:id="rId12"/>
    <sheet name="2018" sheetId="14" r:id="rId13"/>
  </sheets>
  <calcPr calcId="145621"/>
  <customWorkbookViews>
    <customWorkbookView name="Maurine Wahlen-second draft - Personal View" guid="{E397D75B-683A-4422-AD5D-BFC8A3FA721F}" mergeInterval="0" personalView="1" maximized="1" xWindow="1" yWindow="1" windowWidth="1436" windowHeight="670" activeSheetId="7"/>
  </customWorkbookViews>
</workbook>
</file>

<file path=xl/calcChain.xml><?xml version="1.0" encoding="utf-8"?>
<calcChain xmlns="http://schemas.openxmlformats.org/spreadsheetml/2006/main">
  <c r="L30" i="14" l="1"/>
  <c r="L29" i="14"/>
  <c r="K26" i="14"/>
  <c r="K10" i="14"/>
  <c r="O36" i="14" s="1"/>
  <c r="K9" i="14"/>
  <c r="O35" i="14" s="1"/>
  <c r="O3" i="14"/>
  <c r="G19" i="14" s="1"/>
  <c r="I19" i="14" s="1"/>
  <c r="K21" i="14" s="1"/>
  <c r="L30" i="13"/>
  <c r="L29" i="13"/>
  <c r="K26" i="13"/>
  <c r="K10" i="13"/>
  <c r="O36" i="13"/>
  <c r="K9" i="13"/>
  <c r="O35" i="13" s="1"/>
  <c r="O37" i="13" s="1"/>
  <c r="O3" i="13"/>
  <c r="G19" i="13" s="1"/>
  <c r="I19" i="13" s="1"/>
  <c r="K21" i="13" s="1"/>
  <c r="L30" i="12"/>
  <c r="L33" i="12" s="1"/>
  <c r="L29" i="12"/>
  <c r="K26" i="12"/>
  <c r="K10" i="12"/>
  <c r="O8" i="12" s="1"/>
  <c r="O36" i="12"/>
  <c r="K9" i="12"/>
  <c r="O35" i="12" s="1"/>
  <c r="O37" i="12" s="1"/>
  <c r="O3" i="12"/>
  <c r="G19" i="12"/>
  <c r="I19" i="12" s="1"/>
  <c r="K21" i="12" s="1"/>
  <c r="L30" i="11"/>
  <c r="L33" i="11"/>
  <c r="L29" i="11"/>
  <c r="K26" i="11"/>
  <c r="K10" i="11"/>
  <c r="O36" i="11"/>
  <c r="K9" i="11"/>
  <c r="O35" i="11"/>
  <c r="O3" i="11"/>
  <c r="G19" i="11"/>
  <c r="I19" i="11" s="1"/>
  <c r="K21" i="11" s="1"/>
  <c r="L30" i="10"/>
  <c r="L33" i="10"/>
  <c r="L29" i="10"/>
  <c r="K26" i="10"/>
  <c r="K10" i="10"/>
  <c r="O8" i="10" s="1"/>
  <c r="O36" i="10"/>
  <c r="K9" i="10"/>
  <c r="O35" i="10" s="1"/>
  <c r="O37" i="10" s="1"/>
  <c r="O3" i="10"/>
  <c r="G19" i="10"/>
  <c r="I19" i="10" s="1"/>
  <c r="K21" i="10" s="1"/>
  <c r="K10" i="9"/>
  <c r="O36" i="9" s="1"/>
  <c r="L30" i="9"/>
  <c r="L29" i="9"/>
  <c r="K26" i="9"/>
  <c r="K9" i="9"/>
  <c r="O35" i="9" s="1"/>
  <c r="O3" i="9"/>
  <c r="G19" i="9"/>
  <c r="I19" i="9"/>
  <c r="K21" i="9" s="1"/>
  <c r="O3" i="7"/>
  <c r="G19" i="7"/>
  <c r="I19" i="7"/>
  <c r="K21" i="7" s="1"/>
  <c r="K9" i="7"/>
  <c r="O35" i="7"/>
  <c r="K10" i="7"/>
  <c r="O36" i="7" s="1"/>
  <c r="K26" i="7"/>
  <c r="L29" i="7"/>
  <c r="L33" i="7" s="1"/>
  <c r="L30" i="7"/>
  <c r="O3" i="6"/>
  <c r="K8" i="6"/>
  <c r="O35" i="6" s="1"/>
  <c r="K9" i="6"/>
  <c r="O36" i="6" s="1"/>
  <c r="G18" i="6"/>
  <c r="I18" i="6" s="1"/>
  <c r="K20" i="6" s="1"/>
  <c r="K25" i="6"/>
  <c r="L28" i="6"/>
  <c r="L33" i="6" s="1"/>
  <c r="L29" i="6"/>
  <c r="L30" i="6"/>
  <c r="M30" i="6"/>
  <c r="O3" i="5"/>
  <c r="G18" i="5"/>
  <c r="I18" i="5"/>
  <c r="K20" i="5" s="1"/>
  <c r="K8" i="5"/>
  <c r="K9" i="5"/>
  <c r="O7" i="5" s="1"/>
  <c r="O36" i="5"/>
  <c r="K25" i="5"/>
  <c r="L28" i="5"/>
  <c r="L29" i="5"/>
  <c r="L33" i="5" s="1"/>
  <c r="L30" i="5"/>
  <c r="M30" i="5"/>
  <c r="O35" i="5"/>
  <c r="O37" i="5" s="1"/>
  <c r="O3" i="4"/>
  <c r="G18" i="4" s="1"/>
  <c r="I18" i="4" s="1"/>
  <c r="K20" i="4" s="1"/>
  <c r="K8" i="4"/>
  <c r="K9" i="4"/>
  <c r="O7" i="4" s="1"/>
  <c r="O36" i="4"/>
  <c r="K25" i="4"/>
  <c r="L28" i="4"/>
  <c r="L29" i="4"/>
  <c r="L30" i="4"/>
  <c r="L33" i="4"/>
  <c r="M30" i="4"/>
  <c r="O3" i="3"/>
  <c r="G17" i="3"/>
  <c r="I17" i="3"/>
  <c r="K19" i="3" s="1"/>
  <c r="K8" i="3"/>
  <c r="O34" i="3" s="1"/>
  <c r="K9" i="3"/>
  <c r="O35" i="3" s="1"/>
  <c r="K24" i="3"/>
  <c r="L27" i="3"/>
  <c r="L29" i="3"/>
  <c r="M29" i="3"/>
  <c r="L32" i="3"/>
  <c r="O3" i="2"/>
  <c r="G17" i="2"/>
  <c r="I17" i="2"/>
  <c r="K19" i="2" s="1"/>
  <c r="K8" i="2"/>
  <c r="O34" i="2" s="1"/>
  <c r="O36" i="2" s="1"/>
  <c r="K24" i="2"/>
  <c r="L27" i="2"/>
  <c r="L29" i="2"/>
  <c r="L32" i="2"/>
  <c r="M29" i="2"/>
  <c r="O3" i="1"/>
  <c r="G17" i="1" s="1"/>
  <c r="I17" i="1" s="1"/>
  <c r="K19" i="1" s="1"/>
  <c r="O7" i="1"/>
  <c r="K8" i="1"/>
  <c r="O34" i="1"/>
  <c r="O36" i="1" s="1"/>
  <c r="K9" i="1"/>
  <c r="O35" i="1"/>
  <c r="K24" i="1"/>
  <c r="L27" i="1"/>
  <c r="L32" i="1"/>
  <c r="M29" i="1"/>
  <c r="O8" i="7"/>
  <c r="K9" i="2"/>
  <c r="O7" i="2" s="1"/>
  <c r="O35" i="2"/>
  <c r="L33" i="9"/>
  <c r="O35" i="4"/>
  <c r="O37" i="4" s="1"/>
  <c r="O7" i="6"/>
  <c r="O37" i="11"/>
  <c r="O8" i="11"/>
  <c r="L26" i="6" l="1"/>
  <c r="O38" i="6" s="1"/>
  <c r="M22" i="6"/>
  <c r="M23" i="12"/>
  <c r="L27" i="12"/>
  <c r="O38" i="12" s="1"/>
  <c r="M23" i="13"/>
  <c r="L27" i="13"/>
  <c r="L27" i="9"/>
  <c r="O38" i="9" s="1"/>
  <c r="M23" i="9"/>
  <c r="L26" i="4"/>
  <c r="O38" i="4" s="1"/>
  <c r="M22" i="4"/>
  <c r="O37" i="7"/>
  <c r="M21" i="1"/>
  <c r="L25" i="1"/>
  <c r="O37" i="1" s="1"/>
  <c r="L27" i="7"/>
  <c r="O38" i="7" s="1"/>
  <c r="M23" i="7"/>
  <c r="L27" i="10"/>
  <c r="O38" i="10" s="1"/>
  <c r="M23" i="10"/>
  <c r="M23" i="11"/>
  <c r="L27" i="11"/>
  <c r="O38" i="11" s="1"/>
  <c r="L25" i="2"/>
  <c r="O37" i="2" s="1"/>
  <c r="M21" i="2"/>
  <c r="L26" i="5"/>
  <c r="O38" i="5" s="1"/>
  <c r="M22" i="5"/>
  <c r="O37" i="9"/>
  <c r="O36" i="3"/>
  <c r="M21" i="3"/>
  <c r="L25" i="3"/>
  <c r="O37" i="3" s="1"/>
  <c r="O37" i="6"/>
  <c r="O8" i="13"/>
  <c r="L33" i="13"/>
  <c r="O38" i="13" s="1"/>
  <c r="O8" i="9"/>
  <c r="O7" i="3"/>
  <c r="L33" i="14"/>
  <c r="O8" i="14"/>
  <c r="O37" i="14"/>
  <c r="L27" i="14"/>
  <c r="M23" i="14"/>
  <c r="O38" i="14" l="1"/>
</calcChain>
</file>

<file path=xl/comments1.xml><?xml version="1.0" encoding="utf-8"?>
<comments xmlns="http://schemas.openxmlformats.org/spreadsheetml/2006/main">
  <authors>
    <author>Delbert Johnson</author>
  </authors>
  <commentList>
    <comment ref="M9" authorId="0">
      <text>
        <r>
          <rPr>
            <b/>
            <sz val="9"/>
            <color indexed="81"/>
            <rFont val="Tahoma"/>
            <charset val="1"/>
          </rPr>
          <t xml:space="preserve">Match % for 1st half 09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Tahoma"/>
            <charset val="1"/>
          </rPr>
          <t>Match % for 2nd half 09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Delbert Johnson</author>
    <author>Maurine Wahlen-second draft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 xml:space="preserve">Include:
</t>
        </r>
        <r>
          <rPr>
            <sz val="9"/>
            <color indexed="81"/>
            <rFont val="Tahoma"/>
            <family val="2"/>
          </rPr>
          <t>Wages
ERI (COLA)
Area 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Tuition Assistance
Vehicle Insurance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AFLAC premiums
FSA deductions
etc.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 xml:space="preserve">Smaller of:
</t>
        </r>
        <r>
          <rPr>
            <sz val="9"/>
            <color indexed="81"/>
            <rFont val="Tahoma"/>
            <family val="2"/>
          </rPr>
          <t xml:space="preserve">415(c ) limit less Basic &amp; Match, or
402(g ) limit
</t>
        </r>
      </text>
    </comment>
  </commentList>
</comments>
</file>

<file path=xl/comments2.xml><?xml version="1.0" encoding="utf-8"?>
<comments xmlns="http://schemas.openxmlformats.org/spreadsheetml/2006/main">
  <authors>
    <author>Delbert Johnson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The maximums from IRS remained same from 09. Only change is the Er Match in M &amp; N 9.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9" authorId="0">
      <text>
        <r>
          <rPr>
            <b/>
            <sz val="9"/>
            <color indexed="81"/>
            <rFont val="Tahoma"/>
            <charset val="1"/>
          </rPr>
          <t xml:space="preserve">Match % for 1st half 2010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Tahoma"/>
            <charset val="1"/>
          </rPr>
          <t>Match % for 2nd half 2010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Delbert Johnson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 xml:space="preserve">IRS Max's not changed from 2010. Er Match in M &amp; N 9 has been updated.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9" authorId="0">
      <text>
        <r>
          <rPr>
            <b/>
            <sz val="9"/>
            <color indexed="81"/>
            <rFont val="Tahoma"/>
            <charset val="1"/>
          </rPr>
          <t xml:space="preserve">Match % for 1st half 2011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Tahoma"/>
            <charset val="1"/>
          </rPr>
          <t>Match % for 2nd half 2011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Delbert Johnson</author>
    <author>Maurine Wahlen-second draft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IRS limits updated for 2012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b/>
            <sz val="9"/>
            <color indexed="81"/>
            <rFont val="Tahoma"/>
            <charset val="1"/>
          </rPr>
          <t xml:space="preserve">
added pre-tax deductions in calc for Includible Compensation</t>
        </r>
      </text>
    </comment>
    <comment ref="M10" authorId="0">
      <text>
        <r>
          <rPr>
            <b/>
            <sz val="9"/>
            <color indexed="81"/>
            <rFont val="Tahoma"/>
            <charset val="1"/>
          </rPr>
          <t xml:space="preserve">Match % for 1st half 2012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Match % for 2nd half 2012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1">
      <text>
        <r>
          <rPr>
            <b/>
            <sz val="9"/>
            <color indexed="81"/>
            <rFont val="Tahoma"/>
            <charset val="1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1">
      <text>
        <r>
          <rPr>
            <b/>
            <sz val="9"/>
            <color indexed="81"/>
            <rFont val="Tahoma"/>
            <charset val="1"/>
          </rPr>
          <t>Updated for 2012 to $50,000 from $49,000 for 2011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9" authorId="1">
      <text>
        <r>
          <rPr>
            <b/>
            <sz val="9"/>
            <color indexed="81"/>
            <rFont val="Tahoma"/>
            <charset val="1"/>
          </rPr>
          <t>Updated for 2012 to $17,000 from $16,500 for 2011</t>
        </r>
      </text>
    </comment>
    <comment ref="L30" authorId="1">
      <text>
        <r>
          <rPr>
            <b/>
            <sz val="9"/>
            <color indexed="81"/>
            <rFont val="Tahoma"/>
            <charset val="1"/>
          </rPr>
          <t>No change for 2012 from $5,500 for 2011</t>
        </r>
      </text>
    </comment>
    <comment ref="L31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Delbert Johnson</author>
    <author>Maurine Wahlen-second draft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 xml:space="preserve">Include:
</t>
        </r>
        <r>
          <rPr>
            <sz val="9"/>
            <color indexed="81"/>
            <rFont val="Tahoma"/>
            <family val="2"/>
          </rPr>
          <t>Wages
ERI (COLA)
Area 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Tuition Assistance
Vehicle Insurance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AFLAC premiums
FSA deductions
etc.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1">
      <text>
        <r>
          <rPr>
            <b/>
            <sz val="9"/>
            <color indexed="81"/>
            <rFont val="Tahoma"/>
            <charset val="1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 xml:space="preserve">Smaller of:
</t>
        </r>
        <r>
          <rPr>
            <sz val="9"/>
            <color indexed="81"/>
            <rFont val="Tahoma"/>
            <family val="2"/>
          </rPr>
          <t xml:space="preserve">415(c ) limit less Basic &amp; Match, or
402(g ) limit
</t>
        </r>
      </text>
    </comment>
  </commentList>
</comments>
</file>

<file path=xl/comments6.xml><?xml version="1.0" encoding="utf-8"?>
<comments xmlns="http://schemas.openxmlformats.org/spreadsheetml/2006/main">
  <authors>
    <author>Delbert Johnson</author>
    <author>Maurine Wahlen-second draft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 xml:space="preserve">Include:
</t>
        </r>
        <r>
          <rPr>
            <sz val="9"/>
            <color indexed="81"/>
            <rFont val="Tahoma"/>
            <family val="2"/>
          </rPr>
          <t>Wages
ERI (COLA)
Area 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Tuition Assistance
Vehicle Insurance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AFLAC premiums
FSA deductions
etc.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 xml:space="preserve">Smaller of:
</t>
        </r>
        <r>
          <rPr>
            <sz val="9"/>
            <color indexed="81"/>
            <rFont val="Tahoma"/>
            <family val="2"/>
          </rPr>
          <t xml:space="preserve">415(c ) limit less Basic &amp; Match, or
402(g ) limit
</t>
        </r>
      </text>
    </comment>
  </commentList>
</comments>
</file>

<file path=xl/comments7.xml><?xml version="1.0" encoding="utf-8"?>
<comments xmlns="http://schemas.openxmlformats.org/spreadsheetml/2006/main">
  <authors>
    <author>Delbert Johnson</author>
    <author>Maurine Wahlen-second draft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 xml:space="preserve">Include:
</t>
        </r>
        <r>
          <rPr>
            <sz val="9"/>
            <color indexed="81"/>
            <rFont val="Tahoma"/>
            <family val="2"/>
          </rPr>
          <t>Wages
ERI (COLA)
Area 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Tuition Assistance
Vehicle Insurance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AFLAC premiums
FSA deductions
etc.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 xml:space="preserve">Smaller of:
</t>
        </r>
        <r>
          <rPr>
            <sz val="9"/>
            <color indexed="81"/>
            <rFont val="Tahoma"/>
            <family val="2"/>
          </rPr>
          <t xml:space="preserve">415(c ) limit less Basic &amp; Match, or
402(g ) limit
</t>
        </r>
      </text>
    </comment>
  </commentList>
</comments>
</file>

<file path=xl/comments8.xml><?xml version="1.0" encoding="utf-8"?>
<comments xmlns="http://schemas.openxmlformats.org/spreadsheetml/2006/main">
  <authors>
    <author>Delbert Johnson</author>
    <author>Maurine Wahlen-second draft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 xml:space="preserve">Include:
</t>
        </r>
        <r>
          <rPr>
            <sz val="9"/>
            <color indexed="81"/>
            <rFont val="Tahoma"/>
            <family val="2"/>
          </rPr>
          <t>Wages
ERI (COLA)
Area 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Tuition Assistance
Vehicle Insurance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AFLAC premiums
FSA deductions
etc.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 xml:space="preserve">Smaller of:
</t>
        </r>
        <r>
          <rPr>
            <sz val="9"/>
            <color indexed="81"/>
            <rFont val="Tahoma"/>
            <family val="2"/>
          </rPr>
          <t xml:space="preserve">415(c ) limit less Basic &amp; Match, or
402(g ) limit
</t>
        </r>
      </text>
    </comment>
  </commentList>
</comments>
</file>

<file path=xl/comments9.xml><?xml version="1.0" encoding="utf-8"?>
<comments xmlns="http://schemas.openxmlformats.org/spreadsheetml/2006/main">
  <authors>
    <author>Delbert Johnson</author>
    <author>Maurine Wahlen-second draft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 xml:space="preserve">Include:
</t>
        </r>
        <r>
          <rPr>
            <sz val="9"/>
            <color indexed="81"/>
            <rFont val="Tahoma"/>
            <family val="2"/>
          </rPr>
          <t>Wages
ERI (COLA)
Area 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Tuition Assistance
Vehicle Insurance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Such As:
</t>
        </r>
        <r>
          <rPr>
            <sz val="9"/>
            <color indexed="81"/>
            <rFont val="Tahoma"/>
            <family val="2"/>
          </rPr>
          <t xml:space="preserve">AFLAC premiums
FSA deductions
etc.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Catch-up provision for 15 years of service credit is no longer available in this plan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 xml:space="preserve">Smaller of:
</t>
        </r>
        <r>
          <rPr>
            <sz val="9"/>
            <color indexed="81"/>
            <rFont val="Tahoma"/>
            <family val="2"/>
          </rPr>
          <t xml:space="preserve">415(c ) limit less Basic &amp; Match, or
402(g ) limit
</t>
        </r>
      </text>
    </comment>
  </commentList>
</comments>
</file>

<file path=xl/sharedStrings.xml><?xml version="1.0" encoding="utf-8"?>
<sst xmlns="http://schemas.openxmlformats.org/spreadsheetml/2006/main" count="728" uniqueCount="86">
  <si>
    <t>Employee Limits Calculation for Year:</t>
  </si>
  <si>
    <t>Name:</t>
  </si>
  <si>
    <t>Total Includible Compensation</t>
  </si>
  <si>
    <t>Gross Salary/Wages</t>
  </si>
  <si>
    <t>Taxable Non-Salary Income:</t>
  </si>
  <si>
    <t>Parsonage Allowance</t>
  </si>
  <si>
    <t>Estimated Current Year Employer Contributions</t>
  </si>
  <si>
    <t>Estimated Current Year Employer Basic Contributions</t>
  </si>
  <si>
    <t>Estimated Current Year Employer Match Contributions</t>
  </si>
  <si>
    <t>(based on a minimum voluntary contribution of 2.5%)</t>
  </si>
  <si>
    <t>Prior Years Contributions under Special Church Option 415(c)(7)(B) - ($40,000 lifetime aggregate limit):</t>
  </si>
  <si>
    <t>Prior Years Contributions under Cap Expansion - ($15,000 lifetime aggregate limit):</t>
  </si>
  <si>
    <t>Current Age:</t>
  </si>
  <si>
    <t>Years of Service</t>
  </si>
  <si>
    <t>Limits Calculation</t>
  </si>
  <si>
    <t>I.</t>
  </si>
  <si>
    <t>415 Limit:  This limit is applies to all employer AND employee voluntary contributions.</t>
  </si>
  <si>
    <t>A.</t>
  </si>
  <si>
    <t>415(c)(1) Limit is the lesser of 1 or 2:</t>
  </si>
  <si>
    <t>1.</t>
  </si>
  <si>
    <t>x</t>
  </si>
  <si>
    <t>=</t>
  </si>
  <si>
    <t>2.</t>
  </si>
  <si>
    <t>This Year's 415(c)(1) Limit:</t>
  </si>
  <si>
    <t>B.</t>
  </si>
  <si>
    <t>415(c)(7)(B) Limit - Special Church Option</t>
  </si>
  <si>
    <t>Although this limit has a lifetime $40,000 aggregate limit,</t>
  </si>
  <si>
    <t>it allows some employees to contribute more than the</t>
  </si>
  <si>
    <t>Special Church Option 415(c)(7)(B)</t>
  </si>
  <si>
    <t>regular 415(c)(1) limit above.</t>
  </si>
  <si>
    <t>This Year's 415(c)(7)(B) Limit:</t>
  </si>
  <si>
    <t>This Year's 415(c) Limit is the greater of A or B:</t>
  </si>
  <si>
    <t>II.</t>
  </si>
  <si>
    <t>402(g) Limit:  This limit applies to employee voluntary contributions to any tax sheltered plan</t>
  </si>
  <si>
    <t>If you are age 50 or older **</t>
  </si>
  <si>
    <t>3.</t>
  </si>
  <si>
    <t>limits is known as the Cap Expansion</t>
  </si>
  <si>
    <t>This Year's 402(g) Limit:</t>
  </si>
  <si>
    <t>Total estimated amount that your employer will contribute for you this year:</t>
  </si>
  <si>
    <t>Employer Basic</t>
  </si>
  <si>
    <t>Employer Match</t>
  </si>
  <si>
    <t>Employer Total:</t>
  </si>
  <si>
    <t>Total Amount that you can contribute on a PRE-TAX basis:</t>
  </si>
  <si>
    <t>**If you are eligible for the Cap Expansion catch up contribution exception, you must use this exception before using the age 50 catch up exception.</t>
  </si>
  <si>
    <t>NOTE:  This spreadsheet is meant to assist employees in determining if he/she will exceed IRS limits for contributions made to a 403(b) retirement plan.</t>
  </si>
  <si>
    <t>Anyone who believes his/her contributions will exceed what this spreadsheet shows as a maximum should contact a financial advisor, a VALIC</t>
  </si>
  <si>
    <t>representative, or the Adventist Retirement Plans office for assistance.  While a participating employer may assist in determining whether an employee</t>
  </si>
  <si>
    <t>will exceed IRS limits, it is ultimately the employee's responsibility to make sure that this does not happen, and to seek the assistance of the ARP</t>
  </si>
  <si>
    <t>Administrative office to correct any excess contribution, if possible.</t>
  </si>
  <si>
    <t>If you have 15 years of denominational service, with</t>
  </si>
  <si>
    <t>a lifetime aggregated limit of an additional $15,500.  This alternate</t>
  </si>
  <si>
    <t>plus 5,000</t>
  </si>
  <si>
    <t>plus up to $3,000 if you have 15 years of denominational service, with</t>
  </si>
  <si>
    <t>a lifetime aggregated limit of an additional $15,000.  This alternate</t>
  </si>
  <si>
    <t>Prior Years Contributions under Cap Expansion - ($15,500 lifetime aggregate limit):</t>
  </si>
  <si>
    <t>Jon Doe</t>
  </si>
  <si>
    <t>John Doe</t>
  </si>
  <si>
    <t>Average of</t>
  </si>
  <si>
    <t>Last year's?</t>
  </si>
  <si>
    <t>Last Year's Total Includible Compensation</t>
  </si>
  <si>
    <t>Gross Salary/Wages for Last Year</t>
  </si>
  <si>
    <t>Taxable Non-Salary Income for Last Year:</t>
  </si>
  <si>
    <t>Parsonage Allowance for Last Year</t>
  </si>
  <si>
    <t>Your Age at End of this Year:</t>
  </si>
  <si>
    <t>Enter Total Contributions under Special Church Option 415(c)(7)(B) for all prior years - ($40,000 lifetime aggregate limit):</t>
  </si>
  <si>
    <t>Enter Total Contributions under Cap Expansion for all prior years - ($15,500 lifetime aggregate limit):</t>
  </si>
  <si>
    <t>Enter Total designated Roth contributions for all prior years:</t>
  </si>
  <si>
    <t xml:space="preserve"> </t>
  </si>
  <si>
    <t>Total Amount that you can contribute:</t>
  </si>
  <si>
    <t>(based on a minimum voluntary contribution of 3.0%)</t>
  </si>
  <si>
    <t>Less Parsonage Allowance for Last Year</t>
  </si>
  <si>
    <t>Less other Pre-Tax Deductions (e.g. AFLAC premiums, flexible spending account deductions, etc)</t>
  </si>
  <si>
    <t>If you are age 50 or older</t>
  </si>
  <si>
    <t>NOTE:  This spreadsheet is meant to assist employees in determining if he/she will exceed IRS limits for contributions made to 403(b) retirement plans.</t>
  </si>
  <si>
    <t>The IRS limits apply to ALL contributions, not just those made to the Adventist Retirement Plan.  If an employee is contributing to other vendors, those</t>
  </si>
  <si>
    <t>other contributions should fall within the limits defined above.</t>
  </si>
  <si>
    <t>Employer Basic *</t>
  </si>
  <si>
    <t>Estimated Current Year Employer Basic Contributions *</t>
  </si>
  <si>
    <t>*  Employer Basic is calculated by multiplying Gross Salary/Wages for Last Year by 5%, which assumes the employer is following the Plan provisions</t>
  </si>
  <si>
    <t>without any equalization mechanism.</t>
  </si>
  <si>
    <t>ER Match</t>
  </si>
  <si>
    <t>Administrative office to correct any excess contribution, if possible. Failure may result in receipt of a taxable check in subsequent year.</t>
  </si>
  <si>
    <t>Less other Pre-Tax Deductions</t>
  </si>
  <si>
    <t>&lt;Name&gt;</t>
  </si>
  <si>
    <t>JD</t>
  </si>
  <si>
    <t>Anyone who believes his/her contributions will exceed what this spreadsheet shows as a maximum should contact a financial advisor, an Empower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</si>
</sst>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14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</font>
    <font>
      <b/>
      <sz val="10"/>
      <color indexed="10"/>
      <name val="Arial"/>
      <family val="2"/>
    </font>
    <font>
      <sz val="8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2" borderId="1" xfId="0" applyFill="1" applyBorder="1"/>
    <xf numFmtId="0" fontId="4" fillId="3" borderId="2" xfId="0" applyFont="1" applyFill="1" applyBorder="1"/>
    <xf numFmtId="0" fontId="0" fillId="3" borderId="0" xfId="0" applyFill="1" applyBorder="1"/>
    <xf numFmtId="43" fontId="0" fillId="3" borderId="3" xfId="0" applyNumberFormat="1" applyFill="1" applyBorder="1"/>
    <xf numFmtId="0" fontId="0" fillId="3" borderId="2" xfId="0" applyFill="1" applyBorder="1"/>
    <xf numFmtId="0" fontId="0" fillId="3" borderId="3" xfId="0" applyFill="1" applyBorder="1"/>
    <xf numFmtId="43" fontId="0" fillId="3" borderId="0" xfId="1" applyFont="1" applyFill="1" applyBorder="1"/>
    <xf numFmtId="0" fontId="4" fillId="3" borderId="4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0" fontId="0" fillId="3" borderId="5" xfId="0" applyFill="1" applyBorder="1"/>
    <xf numFmtId="0" fontId="5" fillId="0" borderId="0" xfId="0" applyFont="1"/>
    <xf numFmtId="0" fontId="4" fillId="0" borderId="0" xfId="0" applyFont="1"/>
    <xf numFmtId="9" fontId="0" fillId="0" borderId="0" xfId="0" applyNumberFormat="1"/>
    <xf numFmtId="43" fontId="0" fillId="0" borderId="0" xfId="1" applyFont="1"/>
    <xf numFmtId="43" fontId="4" fillId="0" borderId="0" xfId="1" applyFo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6" fillId="3" borderId="2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0" fillId="3" borderId="4" xfId="0" applyFill="1" applyBorder="1"/>
    <xf numFmtId="43" fontId="0" fillId="0" borderId="0" xfId="1" applyFont="1" applyAlignment="1">
      <alignment horizontal="right"/>
    </xf>
    <xf numFmtId="164" fontId="4" fillId="0" borderId="0" xfId="1" applyNumberFormat="1" applyFont="1" applyProtection="1"/>
    <xf numFmtId="0" fontId="0" fillId="0" borderId="0" xfId="0" applyProtection="1">
      <protection hidden="1"/>
    </xf>
    <xf numFmtId="164" fontId="4" fillId="0" borderId="0" xfId="1" applyNumberFormat="1" applyFont="1" applyProtection="1">
      <protection hidden="1"/>
    </xf>
    <xf numFmtId="0" fontId="7" fillId="3" borderId="9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43" fontId="0" fillId="0" borderId="12" xfId="1" applyFont="1" applyFill="1" applyBorder="1" applyProtection="1">
      <protection locked="0"/>
    </xf>
    <xf numFmtId="43" fontId="0" fillId="0" borderId="13" xfId="1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43" fontId="0" fillId="3" borderId="0" xfId="1" applyFont="1" applyFill="1" applyBorder="1" applyProtection="1"/>
    <xf numFmtId="0" fontId="3" fillId="2" borderId="1" xfId="0" applyFont="1" applyFill="1" applyBorder="1" applyProtection="1">
      <protection locked="0"/>
    </xf>
    <xf numFmtId="43" fontId="1" fillId="0" borderId="12" xfId="1" applyFont="1" applyFill="1" applyBorder="1" applyProtection="1">
      <protection locked="0"/>
    </xf>
    <xf numFmtId="43" fontId="1" fillId="0" borderId="12" xfId="1" applyFill="1" applyBorder="1" applyProtection="1">
      <protection locked="0"/>
    </xf>
    <xf numFmtId="43" fontId="1" fillId="3" borderId="0" xfId="1" applyFill="1" applyBorder="1" applyProtection="1"/>
    <xf numFmtId="43" fontId="1" fillId="3" borderId="0" xfId="1" applyFill="1" applyBorder="1"/>
    <xf numFmtId="43" fontId="1" fillId="0" borderId="13" xfId="1" applyFill="1" applyBorder="1" applyProtection="1">
      <protection locked="0"/>
    </xf>
    <xf numFmtId="43" fontId="1" fillId="0" borderId="0" xfId="1"/>
    <xf numFmtId="43" fontId="1" fillId="0" borderId="0" xfId="1" applyAlignment="1">
      <alignment horizontal="right"/>
    </xf>
    <xf numFmtId="43" fontId="1" fillId="0" borderId="0" xfId="1" applyFont="1" applyAlignment="1">
      <alignment horizontal="right"/>
    </xf>
    <xf numFmtId="44" fontId="5" fillId="0" borderId="0" xfId="2" applyFont="1"/>
    <xf numFmtId="44" fontId="4" fillId="0" borderId="0" xfId="2" applyFont="1"/>
    <xf numFmtId="0" fontId="3" fillId="2" borderId="1" xfId="0" applyFont="1" applyFill="1" applyBorder="1" applyProtection="1"/>
    <xf numFmtId="0" fontId="0" fillId="2" borderId="1" xfId="0" applyFill="1" applyBorder="1" applyProtection="1"/>
    <xf numFmtId="0" fontId="4" fillId="3" borderId="2" xfId="0" applyFont="1" applyFill="1" applyBorder="1" applyProtection="1"/>
    <xf numFmtId="0" fontId="0" fillId="3" borderId="0" xfId="0" applyFill="1" applyBorder="1" applyProtection="1"/>
    <xf numFmtId="43" fontId="0" fillId="3" borderId="3" xfId="0" applyNumberForma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4" fillId="3" borderId="4" xfId="0" applyFont="1" applyFill="1" applyBorder="1" applyProtection="1"/>
    <xf numFmtId="0" fontId="0" fillId="3" borderId="1" xfId="0" applyFill="1" applyBorder="1" applyProtection="1"/>
    <xf numFmtId="0" fontId="4" fillId="3" borderId="1" xfId="0" applyFont="1" applyFill="1" applyBorder="1" applyProtection="1"/>
    <xf numFmtId="0" fontId="0" fillId="3" borderId="5" xfId="0" applyFill="1" applyBorder="1" applyProtection="1"/>
    <xf numFmtId="0" fontId="5" fillId="0" borderId="0" xfId="0" applyFont="1" applyProtection="1"/>
    <xf numFmtId="0" fontId="0" fillId="0" borderId="0" xfId="0" applyProtection="1"/>
    <xf numFmtId="0" fontId="4" fillId="0" borderId="0" xfId="0" applyFont="1" applyProtection="1"/>
    <xf numFmtId="9" fontId="0" fillId="0" borderId="0" xfId="0" applyNumberFormat="1" applyProtection="1"/>
    <xf numFmtId="43" fontId="1" fillId="0" borderId="0" xfId="1" applyProtection="1"/>
    <xf numFmtId="43" fontId="4" fillId="0" borderId="0" xfId="1" applyFont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6" fillId="3" borderId="2" xfId="0" applyFont="1" applyFill="1" applyBorder="1" applyAlignment="1" applyProtection="1">
      <alignment horizontal="centerContinuous"/>
    </xf>
    <xf numFmtId="0" fontId="6" fillId="3" borderId="0" xfId="0" applyFont="1" applyFill="1" applyBorder="1" applyAlignment="1" applyProtection="1">
      <alignment horizontal="centerContinuous"/>
    </xf>
    <xf numFmtId="0" fontId="6" fillId="3" borderId="3" xfId="0" applyFont="1" applyFill="1" applyBorder="1" applyAlignment="1" applyProtection="1">
      <alignment horizontal="centerContinuous"/>
    </xf>
    <xf numFmtId="0" fontId="0" fillId="3" borderId="4" xfId="0" applyFill="1" applyBorder="1" applyProtection="1"/>
    <xf numFmtId="43" fontId="1" fillId="0" borderId="0" xfId="1" applyAlignment="1" applyProtection="1">
      <alignment horizontal="right"/>
    </xf>
    <xf numFmtId="43" fontId="1" fillId="0" borderId="0" xfId="1" applyFont="1" applyAlignment="1" applyProtection="1">
      <alignment horizontal="right"/>
    </xf>
    <xf numFmtId="0" fontId="7" fillId="3" borderId="9" xfId="0" applyFont="1" applyFill="1" applyBorder="1" applyAlignment="1" applyProtection="1">
      <alignment horizontal="centerContinuous"/>
    </xf>
    <xf numFmtId="0" fontId="7" fillId="3" borderId="10" xfId="0" applyFont="1" applyFill="1" applyBorder="1" applyAlignment="1" applyProtection="1">
      <alignment horizontal="centerContinuous"/>
    </xf>
    <xf numFmtId="0" fontId="7" fillId="3" borderId="11" xfId="0" applyFont="1" applyFill="1" applyBorder="1" applyAlignment="1" applyProtection="1">
      <alignment horizontal="centerContinuous"/>
    </xf>
    <xf numFmtId="44" fontId="4" fillId="0" borderId="0" xfId="2" applyFont="1" applyProtection="1"/>
    <xf numFmtId="44" fontId="5" fillId="0" borderId="0" xfId="2" applyFont="1" applyProtection="1"/>
    <xf numFmtId="0" fontId="9" fillId="3" borderId="0" xfId="0" applyFont="1" applyFill="1" applyBorder="1" applyProtection="1"/>
    <xf numFmtId="10" fontId="0" fillId="3" borderId="0" xfId="0" applyNumberFormat="1" applyFill="1" applyBorder="1" applyProtection="1"/>
    <xf numFmtId="0" fontId="4" fillId="3" borderId="6" xfId="0" applyFont="1" applyFill="1" applyBorder="1" applyProtection="1"/>
    <xf numFmtId="43" fontId="0" fillId="3" borderId="8" xfId="0" applyNumberFormat="1" applyFill="1" applyBorder="1" applyProtection="1"/>
    <xf numFmtId="10" fontId="0" fillId="4" borderId="0" xfId="0" applyNumberFormat="1" applyFill="1" applyBorder="1"/>
    <xf numFmtId="0" fontId="2" fillId="0" borderId="0" xfId="0" quotePrefix="1" applyFont="1" applyAlignment="1">
      <alignment horizontal="left"/>
    </xf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43" fontId="1" fillId="4" borderId="13" xfId="1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7" fillId="0" borderId="0" xfId="0" applyFont="1" applyFill="1" applyBorder="1" applyAlignment="1" applyProtection="1">
      <alignment horizontal="centerContinuous"/>
    </xf>
    <xf numFmtId="0" fontId="9" fillId="0" borderId="0" xfId="0" applyFont="1" applyProtection="1"/>
    <xf numFmtId="0" fontId="0" fillId="4" borderId="14" xfId="0" applyFill="1" applyBorder="1" applyProtection="1"/>
    <xf numFmtId="0" fontId="5" fillId="0" borderId="0" xfId="0" applyFont="1" applyBorder="1"/>
    <xf numFmtId="0" fontId="0" fillId="0" borderId="0" xfId="0" applyBorder="1"/>
    <xf numFmtId="0" fontId="3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K4" sqref="K4"/>
    </sheetView>
  </sheetViews>
  <sheetFormatPr defaultRowHeight="12.75" x14ac:dyDescent="0.2"/>
  <cols>
    <col min="5" max="5" width="11.140625" customWidth="1"/>
    <col min="11" max="11" width="12.28515625" customWidth="1"/>
    <col min="12" max="12" width="11" customWidth="1"/>
    <col min="15" max="15" width="12" customWidth="1"/>
  </cols>
  <sheetData>
    <row r="1" spans="1:15" ht="20.25" x14ac:dyDescent="0.3">
      <c r="A1" s="1" t="s">
        <v>0</v>
      </c>
      <c r="K1" s="1">
        <v>2006</v>
      </c>
    </row>
    <row r="2" spans="1:15" ht="16.5" thickBot="1" x14ac:dyDescent="0.3">
      <c r="A2" s="2" t="s">
        <v>1</v>
      </c>
      <c r="B2" s="37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>
        <f>SUM(K4+K5-K6)</f>
        <v>0</v>
      </c>
    </row>
    <row r="4" spans="1:15" x14ac:dyDescent="0.2">
      <c r="A4" s="7"/>
      <c r="B4" s="5" t="s">
        <v>3</v>
      </c>
      <c r="C4" s="5"/>
      <c r="D4" s="5"/>
      <c r="E4" s="5"/>
      <c r="F4" s="5"/>
      <c r="G4" s="5"/>
      <c r="H4" s="5"/>
      <c r="I4" s="5"/>
      <c r="J4" s="5"/>
      <c r="K4" s="33"/>
      <c r="L4" s="5"/>
      <c r="M4" s="5"/>
      <c r="N4" s="5"/>
      <c r="O4" s="8"/>
    </row>
    <row r="5" spans="1:15" x14ac:dyDescent="0.2">
      <c r="A5" s="7"/>
      <c r="B5" s="5" t="s">
        <v>4</v>
      </c>
      <c r="C5" s="5"/>
      <c r="D5" s="5"/>
      <c r="E5" s="5"/>
      <c r="F5" s="5"/>
      <c r="G5" s="5"/>
      <c r="H5" s="5"/>
      <c r="I5" s="5"/>
      <c r="J5" s="5"/>
      <c r="K5" s="33"/>
      <c r="L5" s="5"/>
      <c r="M5" s="5"/>
      <c r="N5" s="5"/>
      <c r="O5" s="8"/>
    </row>
    <row r="6" spans="1:15" x14ac:dyDescent="0.2">
      <c r="A6" s="7"/>
      <c r="B6" s="5" t="s">
        <v>5</v>
      </c>
      <c r="C6" s="5"/>
      <c r="D6" s="5"/>
      <c r="E6" s="5"/>
      <c r="F6" s="5"/>
      <c r="G6" s="5"/>
      <c r="H6" s="5"/>
      <c r="I6" s="5"/>
      <c r="J6" s="5"/>
      <c r="K6" s="33"/>
      <c r="L6" s="5"/>
      <c r="M6" s="5"/>
      <c r="N6" s="5"/>
      <c r="O6" s="8"/>
    </row>
    <row r="7" spans="1:15" x14ac:dyDescent="0.2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9"/>
      <c r="L7" s="5"/>
      <c r="M7" s="5"/>
      <c r="N7" s="5"/>
      <c r="O7" s="6">
        <f>SUM(K8+K9)</f>
        <v>0</v>
      </c>
    </row>
    <row r="8" spans="1:15" x14ac:dyDescent="0.2">
      <c r="A8" s="7"/>
      <c r="B8" s="5" t="s">
        <v>7</v>
      </c>
      <c r="C8" s="5"/>
      <c r="D8" s="5"/>
      <c r="E8" s="5"/>
      <c r="F8" s="5"/>
      <c r="G8" s="5"/>
      <c r="H8" s="5"/>
      <c r="I8" s="5"/>
      <c r="J8" s="5"/>
      <c r="K8" s="9">
        <f>SUM(K4*0.05)</f>
        <v>0</v>
      </c>
      <c r="L8" s="5"/>
      <c r="M8" s="5"/>
      <c r="N8" s="5"/>
      <c r="O8" s="8"/>
    </row>
    <row r="9" spans="1:15" x14ac:dyDescent="0.2">
      <c r="A9" s="7"/>
      <c r="B9" s="5" t="s">
        <v>8</v>
      </c>
      <c r="C9" s="5"/>
      <c r="D9" s="5"/>
      <c r="E9" s="5"/>
      <c r="F9" s="5"/>
      <c r="G9" s="5"/>
      <c r="H9" s="5"/>
      <c r="I9" s="5"/>
      <c r="J9" s="5"/>
      <c r="K9" s="9">
        <f>SUM(K8*0.25)</f>
        <v>0</v>
      </c>
      <c r="L9" s="5"/>
      <c r="M9" s="5"/>
      <c r="N9" s="5"/>
      <c r="O9" s="8"/>
    </row>
    <row r="10" spans="1:15" x14ac:dyDescent="0.2">
      <c r="A10" s="7"/>
      <c r="B10" s="5"/>
      <c r="C10" s="5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"/>
    </row>
    <row r="11" spans="1:15" x14ac:dyDescent="0.2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4"/>
    </row>
    <row r="12" spans="1:15" x14ac:dyDescent="0.2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4"/>
    </row>
    <row r="13" spans="1:15" ht="13.5" thickBot="1" x14ac:dyDescent="0.25">
      <c r="A13" s="10" t="s">
        <v>12</v>
      </c>
      <c r="B13" s="11"/>
      <c r="C13" s="11"/>
      <c r="D13" s="11"/>
      <c r="E13" s="11"/>
      <c r="F13" s="35"/>
      <c r="G13" s="11"/>
      <c r="H13" s="12" t="s">
        <v>13</v>
      </c>
      <c r="I13" s="11"/>
      <c r="J13" s="11"/>
      <c r="K13" s="11"/>
      <c r="L13" s="35"/>
      <c r="M13" s="11"/>
      <c r="N13" s="11"/>
      <c r="O13" s="13"/>
    </row>
    <row r="14" spans="1:15" ht="18" x14ac:dyDescent="0.25">
      <c r="A14" s="14" t="s">
        <v>14</v>
      </c>
    </row>
    <row r="15" spans="1:15" x14ac:dyDescent="0.2">
      <c r="A15" s="15" t="s">
        <v>15</v>
      </c>
      <c r="B15" s="15" t="s">
        <v>16</v>
      </c>
      <c r="C15" s="15"/>
    </row>
    <row r="16" spans="1:15" x14ac:dyDescent="0.2">
      <c r="B16" s="15" t="s">
        <v>17</v>
      </c>
      <c r="C16" s="15" t="s">
        <v>18</v>
      </c>
    </row>
    <row r="17" spans="1:15" x14ac:dyDescent="0.2">
      <c r="D17" t="s">
        <v>19</v>
      </c>
      <c r="E17" s="16">
        <v>1</v>
      </c>
      <c r="F17" t="s">
        <v>20</v>
      </c>
      <c r="G17" s="17">
        <f>+O3</f>
        <v>0</v>
      </c>
      <c r="H17" t="s">
        <v>21</v>
      </c>
      <c r="I17" s="17">
        <f>+E17*G17</f>
        <v>0</v>
      </c>
      <c r="K17">
        <v>0</v>
      </c>
    </row>
    <row r="18" spans="1:15" x14ac:dyDescent="0.2">
      <c r="D18" t="s">
        <v>22</v>
      </c>
      <c r="E18" s="17">
        <v>44000</v>
      </c>
    </row>
    <row r="19" spans="1:15" ht="13.5" thickBot="1" x14ac:dyDescent="0.25">
      <c r="D19" s="15" t="s">
        <v>23</v>
      </c>
      <c r="K19" s="18">
        <f>MIN(I17,E18)</f>
        <v>0</v>
      </c>
    </row>
    <row r="20" spans="1:15" x14ac:dyDescent="0.2">
      <c r="B20" s="15" t="s">
        <v>24</v>
      </c>
      <c r="C20" s="15"/>
      <c r="D20" s="15" t="s">
        <v>25</v>
      </c>
      <c r="M20" s="19"/>
      <c r="N20" s="20"/>
      <c r="O20" s="21"/>
    </row>
    <row r="21" spans="1:15" x14ac:dyDescent="0.2">
      <c r="D21" t="s">
        <v>26</v>
      </c>
      <c r="M21" s="22" t="str">
        <f>IF(AND(O11&lt;40000, K19&lt;10000),"You are Eligible for ","You are Not Elligible for ")</f>
        <v xml:space="preserve">You are Eligible for </v>
      </c>
      <c r="N21" s="23"/>
      <c r="O21" s="24"/>
    </row>
    <row r="22" spans="1:15" x14ac:dyDescent="0.2">
      <c r="D22" t="s">
        <v>27</v>
      </c>
      <c r="M22" s="22" t="s">
        <v>28</v>
      </c>
      <c r="N22" s="23"/>
      <c r="O22" s="24"/>
    </row>
    <row r="23" spans="1:15" ht="13.5" thickBot="1" x14ac:dyDescent="0.25">
      <c r="D23" t="s">
        <v>29</v>
      </c>
      <c r="M23" s="25"/>
      <c r="N23" s="11"/>
      <c r="O23" s="13"/>
    </row>
    <row r="24" spans="1:15" x14ac:dyDescent="0.2">
      <c r="D24" t="s">
        <v>30</v>
      </c>
      <c r="K24" s="18">
        <f>MIN(40000-O11,10000)</f>
        <v>10000</v>
      </c>
    </row>
    <row r="25" spans="1:15" x14ac:dyDescent="0.2">
      <c r="B25" s="15" t="s">
        <v>31</v>
      </c>
      <c r="L25" s="18">
        <f>MAX(K19,K24)</f>
        <v>10000</v>
      </c>
    </row>
    <row r="26" spans="1:15" x14ac:dyDescent="0.2">
      <c r="A26" s="15" t="s">
        <v>32</v>
      </c>
      <c r="B26" s="15" t="s">
        <v>33</v>
      </c>
      <c r="C26" s="15"/>
    </row>
    <row r="27" spans="1:15" x14ac:dyDescent="0.2">
      <c r="D27" t="s">
        <v>19</v>
      </c>
      <c r="E27" s="26">
        <v>15000</v>
      </c>
      <c r="L27" s="27">
        <f>IF(F13&gt;=50,(E27+4000),E27)</f>
        <v>15000</v>
      </c>
    </row>
    <row r="28" spans="1:15" ht="13.5" thickBot="1" x14ac:dyDescent="0.25">
      <c r="D28" t="s">
        <v>22</v>
      </c>
      <c r="E28" s="26" t="s">
        <v>51</v>
      </c>
      <c r="F28" t="s">
        <v>34</v>
      </c>
      <c r="L28" s="28"/>
    </row>
    <row r="29" spans="1:15" ht="13.5" thickBot="1" x14ac:dyDescent="0.25">
      <c r="D29" t="s">
        <v>35</v>
      </c>
      <c r="E29" t="s">
        <v>52</v>
      </c>
      <c r="L29" s="29">
        <v>17000</v>
      </c>
      <c r="M29" s="30" t="str">
        <f>IF(AND(L13&gt;14.99, O13&lt;15000), "You are Eligible for Cap Expansion", "You are not Eligible for Cap Expansion")</f>
        <v>You are not Eligible for Cap Expansion</v>
      </c>
      <c r="N29" s="31"/>
      <c r="O29" s="32"/>
    </row>
    <row r="30" spans="1:15" x14ac:dyDescent="0.2">
      <c r="E30" t="s">
        <v>53</v>
      </c>
    </row>
    <row r="31" spans="1:15" x14ac:dyDescent="0.2">
      <c r="E31" t="s">
        <v>36</v>
      </c>
    </row>
    <row r="32" spans="1:15" x14ac:dyDescent="0.2">
      <c r="B32" s="15" t="s">
        <v>37</v>
      </c>
      <c r="L32" s="18">
        <f>IF(L13&gt;=15,L29,L27)</f>
        <v>15000</v>
      </c>
    </row>
    <row r="34" spans="1:15" x14ac:dyDescent="0.2">
      <c r="A34" s="15" t="s">
        <v>38</v>
      </c>
      <c r="L34" t="s">
        <v>39</v>
      </c>
      <c r="O34" s="18">
        <f>+K8</f>
        <v>0</v>
      </c>
    </row>
    <row r="35" spans="1:15" x14ac:dyDescent="0.2">
      <c r="L35" t="s">
        <v>40</v>
      </c>
      <c r="O35" s="18">
        <f>+K9</f>
        <v>0</v>
      </c>
    </row>
    <row r="36" spans="1:15" x14ac:dyDescent="0.2">
      <c r="L36" t="s">
        <v>41</v>
      </c>
      <c r="O36" s="18">
        <f>SUM(O34:O35)</f>
        <v>0</v>
      </c>
    </row>
    <row r="37" spans="1:15" x14ac:dyDescent="0.2">
      <c r="A37" s="15" t="s">
        <v>42</v>
      </c>
      <c r="O37" s="18">
        <f>IF((L25-K8-K9)&lt;L32,L25-K8-K9,L32)</f>
        <v>10000</v>
      </c>
    </row>
    <row r="39" spans="1:15" x14ac:dyDescent="0.2">
      <c r="A39" t="s">
        <v>43</v>
      </c>
    </row>
    <row r="41" spans="1:15" x14ac:dyDescent="0.2">
      <c r="A41" t="s">
        <v>44</v>
      </c>
    </row>
    <row r="42" spans="1:15" x14ac:dyDescent="0.2">
      <c r="A42" t="s">
        <v>45</v>
      </c>
    </row>
    <row r="43" spans="1:15" x14ac:dyDescent="0.2">
      <c r="A43" t="s">
        <v>46</v>
      </c>
    </row>
    <row r="44" spans="1:15" x14ac:dyDescent="0.2">
      <c r="A44" t="s">
        <v>47</v>
      </c>
    </row>
    <row r="45" spans="1:15" x14ac:dyDescent="0.2">
      <c r="A45" t="s">
        <v>48</v>
      </c>
    </row>
  </sheetData>
  <sheetProtection sheet="1" objects="1" scenarios="1" selectLockedCells="1"/>
  <protectedRanges>
    <protectedRange sqref="D2:E2" name="Range6"/>
    <protectedRange sqref="L13" name="Range4"/>
    <protectedRange sqref="F13" name="Range3"/>
    <protectedRange sqref="O11:O12" name="Range2"/>
    <protectedRange sqref="K4:K6" name="Range1"/>
    <protectedRange sqref="E2" name="Range5"/>
  </protectedRanges>
  <customSheetViews>
    <customSheetView guid="{E397D75B-683A-4422-AD5D-BFC8A3FA721F}">
      <selection activeCell="K4" sqref="K4"/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workbookViewId="0">
      <selection activeCell="G16" sqref="G16"/>
    </sheetView>
  </sheetViews>
  <sheetFormatPr defaultRowHeight="12.75" x14ac:dyDescent="0.2"/>
  <cols>
    <col min="5" max="5" width="11.42578125" customWidth="1"/>
    <col min="7" max="7" width="11.85546875" customWidth="1"/>
    <col min="9" max="9" width="10.85546875" customWidth="1"/>
    <col min="11" max="11" width="11.28515625" customWidth="1"/>
    <col min="12" max="12" width="11.42578125" customWidth="1"/>
    <col min="15" max="15" width="21.28515625" customWidth="1"/>
  </cols>
  <sheetData>
    <row r="1" spans="1:15" ht="20.25" x14ac:dyDescent="0.3">
      <c r="A1" s="1" t="s">
        <v>0</v>
      </c>
      <c r="H1" s="93" t="s">
        <v>67</v>
      </c>
      <c r="I1" s="94"/>
      <c r="J1" s="94"/>
      <c r="K1" s="84">
        <v>2015</v>
      </c>
    </row>
    <row r="2" spans="1:15" ht="16.5" thickBot="1" x14ac:dyDescent="0.3">
      <c r="A2" s="48" t="s">
        <v>1</v>
      </c>
      <c r="B2" s="48"/>
      <c r="C2" s="48"/>
      <c r="D2" s="95" t="s">
        <v>83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SUM(K4+K5-K6-K7)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3"/>
      <c r="B7" s="79" t="s">
        <v>82</v>
      </c>
      <c r="C7" s="51"/>
      <c r="D7" s="51"/>
      <c r="E7" s="51"/>
      <c r="F7" s="51"/>
      <c r="G7" s="51"/>
      <c r="H7" s="51"/>
      <c r="I7" s="51"/>
      <c r="J7" s="51"/>
      <c r="K7" s="39"/>
      <c r="L7" s="51"/>
      <c r="M7" s="51"/>
      <c r="N7" s="51"/>
      <c r="O7" s="54"/>
    </row>
    <row r="8" spans="1:15" x14ac:dyDescent="0.2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0"/>
      <c r="L8" s="51"/>
      <c r="M8" s="51"/>
      <c r="N8" s="51"/>
      <c r="O8" s="52">
        <f>SUM(K9+K10)</f>
        <v>0</v>
      </c>
    </row>
    <row r="9" spans="1:15" x14ac:dyDescent="0.2">
      <c r="A9" s="53"/>
      <c r="B9" s="51" t="s">
        <v>77</v>
      </c>
      <c r="C9" s="51"/>
      <c r="D9" s="51"/>
      <c r="E9" s="51"/>
      <c r="F9" s="51"/>
      <c r="G9" s="51"/>
      <c r="H9" s="51"/>
      <c r="I9" s="51"/>
      <c r="J9" s="51"/>
      <c r="K9" s="40">
        <f>SUM(K4*0.05)</f>
        <v>0</v>
      </c>
      <c r="L9" s="51"/>
      <c r="M9" s="51"/>
      <c r="N9" s="51"/>
      <c r="O9" s="54"/>
    </row>
    <row r="10" spans="1:15" x14ac:dyDescent="0.2">
      <c r="A10" s="53"/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36">
        <f>K4*N10</f>
        <v>0</v>
      </c>
      <c r="L10" s="79"/>
      <c r="M10" s="83" t="s">
        <v>80</v>
      </c>
      <c r="N10" s="80">
        <v>0.03</v>
      </c>
      <c r="O10" s="54"/>
    </row>
    <row r="11" spans="1:15" x14ac:dyDescent="0.2">
      <c r="A11" s="53"/>
      <c r="B11" s="51"/>
      <c r="C11" s="79" t="s">
        <v>69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4"/>
    </row>
    <row r="12" spans="1:15" x14ac:dyDescent="0.2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8"/>
    </row>
    <row r="14" spans="1:15" x14ac:dyDescent="0.2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2"/>
    </row>
    <row r="15" spans="1:15" ht="13.5" thickBot="1" x14ac:dyDescent="0.25">
      <c r="A15" s="55" t="s">
        <v>63</v>
      </c>
      <c r="B15" s="56"/>
      <c r="C15" s="56"/>
      <c r="D15" s="56"/>
      <c r="E15" s="56"/>
      <c r="F15" s="35"/>
      <c r="G15" s="56"/>
      <c r="H15" s="57"/>
      <c r="I15" s="56"/>
      <c r="J15" s="56"/>
      <c r="K15" s="56"/>
      <c r="L15" s="92"/>
      <c r="M15" s="56"/>
      <c r="N15" s="56"/>
      <c r="O15" s="58"/>
    </row>
    <row r="16" spans="1:15" ht="18" x14ac:dyDescent="0.25">
      <c r="A16" s="59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1" t="s">
        <v>15</v>
      </c>
      <c r="B17" s="61" t="s">
        <v>16</v>
      </c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1" t="s">
        <v>17</v>
      </c>
      <c r="C18" s="61" t="s">
        <v>18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19</v>
      </c>
      <c r="E19" s="62">
        <v>1</v>
      </c>
      <c r="F19" s="60" t="s">
        <v>20</v>
      </c>
      <c r="G19" s="63">
        <f>+O3</f>
        <v>0</v>
      </c>
      <c r="H19" s="60" t="s">
        <v>21</v>
      </c>
      <c r="I19" s="63">
        <f>+E19*G19</f>
        <v>0</v>
      </c>
      <c r="J19" s="60"/>
      <c r="K19" s="60"/>
      <c r="L19" s="60"/>
      <c r="M19" s="60"/>
      <c r="N19" s="60"/>
      <c r="O19" s="60"/>
    </row>
    <row r="20" spans="1:15" x14ac:dyDescent="0.2">
      <c r="A20" s="60"/>
      <c r="B20" s="60"/>
      <c r="C20" s="60"/>
      <c r="D20" s="60" t="s">
        <v>22</v>
      </c>
      <c r="F20" s="60"/>
      <c r="G20" s="60"/>
      <c r="H20" s="60"/>
      <c r="I20" s="63">
        <v>53000</v>
      </c>
      <c r="J20" s="60"/>
      <c r="K20" s="60"/>
      <c r="L20" s="60"/>
      <c r="M20" s="60"/>
      <c r="N20" s="60"/>
      <c r="O20" s="60"/>
    </row>
    <row r="21" spans="1:15" ht="13.5" thickBot="1" x14ac:dyDescent="0.25">
      <c r="A21" s="60"/>
      <c r="B21" s="60"/>
      <c r="C21" s="60"/>
      <c r="D21" s="61" t="s">
        <v>23</v>
      </c>
      <c r="E21" s="60"/>
      <c r="F21" s="60"/>
      <c r="G21" s="60"/>
      <c r="H21" s="60"/>
      <c r="I21" s="60"/>
      <c r="J21" s="60"/>
      <c r="K21" s="64">
        <f>MIN(I19,I20)</f>
        <v>0</v>
      </c>
      <c r="L21" s="60"/>
      <c r="M21" s="60"/>
      <c r="N21" s="60"/>
      <c r="O21" s="60"/>
    </row>
    <row r="22" spans="1:15" x14ac:dyDescent="0.2">
      <c r="A22" s="60"/>
      <c r="B22" s="61" t="s">
        <v>24</v>
      </c>
      <c r="C22" s="61"/>
      <c r="D22" s="61" t="s">
        <v>25</v>
      </c>
      <c r="E22" s="60"/>
      <c r="F22" s="60"/>
      <c r="G22" s="60"/>
      <c r="H22" s="60"/>
      <c r="I22" s="60"/>
      <c r="J22" s="60"/>
      <c r="K22" s="60"/>
      <c r="L22" s="60"/>
      <c r="M22" s="65"/>
      <c r="N22" s="66"/>
      <c r="O22" s="67"/>
    </row>
    <row r="23" spans="1:15" x14ac:dyDescent="0.2">
      <c r="A23" s="60"/>
      <c r="B23" s="60"/>
      <c r="C23" s="60"/>
      <c r="D23" s="60" t="s">
        <v>26</v>
      </c>
      <c r="E23" s="60"/>
      <c r="F23" s="60"/>
      <c r="G23" s="60"/>
      <c r="H23" s="60"/>
      <c r="I23" s="60"/>
      <c r="J23" s="60"/>
      <c r="K23" s="60"/>
      <c r="L23" s="60"/>
      <c r="M23" s="68" t="str">
        <f>IF(AND(O12&lt;40000, K21&lt;10000),"You are Eligible for ","You are Not Elligible for ")</f>
        <v xml:space="preserve">You are Eligible for </v>
      </c>
      <c r="N23" s="69"/>
      <c r="O23" s="70"/>
    </row>
    <row r="24" spans="1:15" x14ac:dyDescent="0.2">
      <c r="A24" s="60"/>
      <c r="B24" s="60"/>
      <c r="C24" s="60"/>
      <c r="D24" s="60" t="s">
        <v>27</v>
      </c>
      <c r="E24" s="60"/>
      <c r="F24" s="60"/>
      <c r="G24" s="60"/>
      <c r="H24" s="60"/>
      <c r="I24" s="60"/>
      <c r="J24" s="60"/>
      <c r="K24" s="60"/>
      <c r="L24" s="60"/>
      <c r="M24" s="68" t="s">
        <v>28</v>
      </c>
      <c r="N24" s="69"/>
      <c r="O24" s="70"/>
    </row>
    <row r="25" spans="1:15" ht="13.5" thickBot="1" x14ac:dyDescent="0.25">
      <c r="A25" s="60"/>
      <c r="B25" s="60"/>
      <c r="C25" s="60"/>
      <c r="D25" s="60" t="s">
        <v>29</v>
      </c>
      <c r="E25" s="60"/>
      <c r="F25" s="60"/>
      <c r="G25" s="60"/>
      <c r="H25" s="60"/>
      <c r="I25" s="60"/>
      <c r="J25" s="60"/>
      <c r="K25" s="60"/>
      <c r="L25" s="60"/>
      <c r="M25" s="71"/>
      <c r="N25" s="56"/>
      <c r="O25" s="58"/>
    </row>
    <row r="26" spans="1:15" x14ac:dyDescent="0.2">
      <c r="A26" s="60"/>
      <c r="B26" s="60"/>
      <c r="C26" s="60"/>
      <c r="D26" s="60" t="s">
        <v>30</v>
      </c>
      <c r="E26" s="60"/>
      <c r="F26" s="60"/>
      <c r="G26" s="60"/>
      <c r="H26" s="60"/>
      <c r="I26" s="60"/>
      <c r="J26" s="60"/>
      <c r="K26" s="64">
        <f>MIN(40000-O12,10000)</f>
        <v>10000</v>
      </c>
      <c r="L26" s="60"/>
      <c r="M26" s="60"/>
      <c r="N26" s="60"/>
      <c r="O26" s="60"/>
    </row>
    <row r="27" spans="1:15" x14ac:dyDescent="0.2">
      <c r="A27" s="60"/>
      <c r="B27" s="61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4">
        <f>MAX(K21,K26)</f>
        <v>10000</v>
      </c>
      <c r="M27" s="60"/>
      <c r="N27" s="60"/>
      <c r="O27" s="60"/>
    </row>
    <row r="28" spans="1:15" x14ac:dyDescent="0.2">
      <c r="A28" s="61" t="s">
        <v>32</v>
      </c>
      <c r="B28" s="61" t="s">
        <v>33</v>
      </c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2">
      <c r="A29" s="60"/>
      <c r="B29" s="60"/>
      <c r="C29" s="60"/>
      <c r="D29" s="60" t="s">
        <v>19</v>
      </c>
      <c r="E29" s="72">
        <v>18000</v>
      </c>
      <c r="F29" s="60"/>
      <c r="G29" s="60"/>
      <c r="H29" s="60"/>
      <c r="I29" s="60"/>
      <c r="J29" s="60"/>
      <c r="K29" s="60"/>
      <c r="L29" s="64">
        <f>E29</f>
        <v>18000</v>
      </c>
      <c r="M29" s="60"/>
      <c r="N29" s="60"/>
      <c r="O29" s="60"/>
    </row>
    <row r="30" spans="1:15" x14ac:dyDescent="0.2">
      <c r="A30" s="60"/>
      <c r="B30" s="60"/>
      <c r="C30" s="60"/>
      <c r="D30" s="60" t="s">
        <v>22</v>
      </c>
      <c r="E30" s="73">
        <v>6000</v>
      </c>
      <c r="F30" s="91" t="s">
        <v>72</v>
      </c>
      <c r="G30" s="60"/>
      <c r="H30" s="60"/>
      <c r="I30" s="60"/>
      <c r="J30" s="60"/>
      <c r="K30" s="60"/>
      <c r="L30" s="64">
        <f>IF(F15&gt;=50,E30,0)</f>
        <v>0</v>
      </c>
      <c r="M30" s="60"/>
      <c r="N30" s="60"/>
      <c r="O30" s="60"/>
    </row>
    <row r="31" spans="1:15" x14ac:dyDescent="0.2">
      <c r="A31" s="60"/>
      <c r="B31" s="60"/>
      <c r="C31" s="60"/>
      <c r="D31" s="60"/>
      <c r="E31" s="63"/>
      <c r="F31" s="60"/>
      <c r="G31" s="60"/>
      <c r="H31" s="60"/>
      <c r="I31" s="60"/>
      <c r="J31" s="60"/>
      <c r="K31" s="60"/>
      <c r="L31" s="64"/>
      <c r="M31" s="90"/>
      <c r="N31" s="90"/>
      <c r="O31" s="90"/>
    </row>
    <row r="32" spans="1:1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SUM(L29:L31)</f>
        <v>18000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76</v>
      </c>
      <c r="M35" s="60"/>
      <c r="N35" s="60"/>
      <c r="O35" s="77">
        <f>+K9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+K10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IF((L27-K9-K10)&lt;L33,L27-K9-K10,L33)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91" t="s">
        <v>73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91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91" t="s">
        <v>75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x14ac:dyDescent="0.2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x14ac:dyDescent="0.2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">
      <c r="A49" s="91" t="s">
        <v>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protectedRanges>
    <protectedRange sqref="D2:E2" name="Range6"/>
    <protectedRange sqref="L15" name="Range4"/>
    <protectedRange sqref="F15" name="Range3"/>
    <protectedRange sqref="O12:O14" name="Range2"/>
    <protectedRange sqref="K4:K7" name="Range1"/>
    <protectedRange sqref="E2" name="Range5"/>
  </protectedRanges>
  <mergeCells count="1">
    <mergeCell ref="D2:G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workbookViewId="0">
      <selection activeCell="G14" sqref="G14"/>
    </sheetView>
  </sheetViews>
  <sheetFormatPr defaultRowHeight="12.75" x14ac:dyDescent="0.2"/>
  <cols>
    <col min="5" max="5" width="11.42578125" customWidth="1"/>
    <col min="7" max="7" width="11.85546875" customWidth="1"/>
    <col min="9" max="9" width="10.85546875" customWidth="1"/>
    <col min="11" max="11" width="11.28515625" customWidth="1"/>
    <col min="12" max="12" width="11.42578125" customWidth="1"/>
    <col min="15" max="15" width="21.28515625" customWidth="1"/>
  </cols>
  <sheetData>
    <row r="1" spans="1:15" ht="20.25" x14ac:dyDescent="0.3">
      <c r="A1" s="1" t="s">
        <v>0</v>
      </c>
      <c r="H1" s="93" t="s">
        <v>67</v>
      </c>
      <c r="I1" s="94"/>
      <c r="J1" s="94"/>
      <c r="K1" s="84">
        <v>2016</v>
      </c>
    </row>
    <row r="2" spans="1:15" ht="16.5" thickBot="1" x14ac:dyDescent="0.3">
      <c r="A2" s="48" t="s">
        <v>1</v>
      </c>
      <c r="B2" s="48"/>
      <c r="C2" s="48"/>
      <c r="D2" s="95" t="s">
        <v>83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SUM(K4+K5-K6-K7)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3"/>
      <c r="B7" s="79" t="s">
        <v>82</v>
      </c>
      <c r="C7" s="51"/>
      <c r="D7" s="51"/>
      <c r="E7" s="51"/>
      <c r="F7" s="51"/>
      <c r="G7" s="51"/>
      <c r="H7" s="51"/>
      <c r="I7" s="51"/>
      <c r="J7" s="51"/>
      <c r="K7" s="39"/>
      <c r="L7" s="51"/>
      <c r="M7" s="51"/>
      <c r="N7" s="51"/>
      <c r="O7" s="54"/>
    </row>
    <row r="8" spans="1:15" x14ac:dyDescent="0.2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0"/>
      <c r="L8" s="51"/>
      <c r="M8" s="51"/>
      <c r="N8" s="51"/>
      <c r="O8" s="52">
        <f>SUM(K9+K10)</f>
        <v>0</v>
      </c>
    </row>
    <row r="9" spans="1:15" x14ac:dyDescent="0.2">
      <c r="A9" s="53"/>
      <c r="B9" s="51" t="s">
        <v>77</v>
      </c>
      <c r="C9" s="51"/>
      <c r="D9" s="51"/>
      <c r="E9" s="51"/>
      <c r="F9" s="51"/>
      <c r="G9" s="51"/>
      <c r="H9" s="51"/>
      <c r="I9" s="51"/>
      <c r="J9" s="51"/>
      <c r="K9" s="40">
        <f>SUM(K4*0.05)</f>
        <v>0</v>
      </c>
      <c r="L9" s="51"/>
      <c r="M9" s="51"/>
      <c r="N9" s="51"/>
      <c r="O9" s="54"/>
    </row>
    <row r="10" spans="1:15" x14ac:dyDescent="0.2">
      <c r="A10" s="53"/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36">
        <f>K4*N10</f>
        <v>0</v>
      </c>
      <c r="L10" s="79"/>
      <c r="M10" s="83" t="s">
        <v>80</v>
      </c>
      <c r="N10" s="80">
        <v>0.03</v>
      </c>
      <c r="O10" s="54"/>
    </row>
    <row r="11" spans="1:15" x14ac:dyDescent="0.2">
      <c r="A11" s="53"/>
      <c r="B11" s="51"/>
      <c r="C11" s="79" t="s">
        <v>69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4"/>
    </row>
    <row r="12" spans="1:15" x14ac:dyDescent="0.2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8"/>
    </row>
    <row r="14" spans="1:15" x14ac:dyDescent="0.2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2"/>
    </row>
    <row r="15" spans="1:15" ht="13.5" thickBot="1" x14ac:dyDescent="0.25">
      <c r="A15" s="55" t="s">
        <v>63</v>
      </c>
      <c r="B15" s="56"/>
      <c r="C15" s="56"/>
      <c r="D15" s="56"/>
      <c r="E15" s="56"/>
      <c r="F15" s="35"/>
      <c r="G15" s="56"/>
      <c r="H15" s="57"/>
      <c r="I15" s="56"/>
      <c r="J15" s="56"/>
      <c r="K15" s="56"/>
      <c r="L15" s="92"/>
      <c r="M15" s="56"/>
      <c r="N15" s="56"/>
      <c r="O15" s="58"/>
    </row>
    <row r="16" spans="1:15" ht="18" x14ac:dyDescent="0.25">
      <c r="A16" s="59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1" t="s">
        <v>15</v>
      </c>
      <c r="B17" s="61" t="s">
        <v>16</v>
      </c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1" t="s">
        <v>17</v>
      </c>
      <c r="C18" s="61" t="s">
        <v>18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19</v>
      </c>
      <c r="E19" s="62">
        <v>1</v>
      </c>
      <c r="F19" s="60" t="s">
        <v>20</v>
      </c>
      <c r="G19" s="63">
        <f>+O3</f>
        <v>0</v>
      </c>
      <c r="H19" s="60" t="s">
        <v>21</v>
      </c>
      <c r="I19" s="63">
        <f>+E19*G19</f>
        <v>0</v>
      </c>
      <c r="J19" s="60"/>
      <c r="K19" s="60"/>
      <c r="L19" s="60"/>
      <c r="M19" s="60"/>
      <c r="N19" s="60"/>
      <c r="O19" s="60"/>
    </row>
    <row r="20" spans="1:15" x14ac:dyDescent="0.2">
      <c r="A20" s="60"/>
      <c r="B20" s="60"/>
      <c r="C20" s="60"/>
      <c r="D20" s="60" t="s">
        <v>22</v>
      </c>
      <c r="F20" s="60"/>
      <c r="G20" s="60"/>
      <c r="H20" s="60"/>
      <c r="I20" s="63">
        <v>53000</v>
      </c>
      <c r="J20" s="60"/>
      <c r="K20" s="60"/>
      <c r="L20" s="60"/>
      <c r="M20" s="60"/>
      <c r="N20" s="60"/>
      <c r="O20" s="60"/>
    </row>
    <row r="21" spans="1:15" ht="13.5" thickBot="1" x14ac:dyDescent="0.25">
      <c r="A21" s="60"/>
      <c r="B21" s="60"/>
      <c r="C21" s="60"/>
      <c r="D21" s="61" t="s">
        <v>23</v>
      </c>
      <c r="E21" s="60"/>
      <c r="F21" s="60"/>
      <c r="G21" s="60"/>
      <c r="H21" s="60"/>
      <c r="I21" s="60"/>
      <c r="J21" s="60"/>
      <c r="K21" s="64">
        <f>MIN(I19,I20)</f>
        <v>0</v>
      </c>
      <c r="L21" s="60"/>
      <c r="M21" s="60"/>
      <c r="N21" s="60"/>
      <c r="O21" s="60"/>
    </row>
    <row r="22" spans="1:15" x14ac:dyDescent="0.2">
      <c r="A22" s="60"/>
      <c r="B22" s="61" t="s">
        <v>24</v>
      </c>
      <c r="C22" s="61"/>
      <c r="D22" s="61" t="s">
        <v>25</v>
      </c>
      <c r="E22" s="60"/>
      <c r="F22" s="60"/>
      <c r="G22" s="60"/>
      <c r="H22" s="60"/>
      <c r="I22" s="60"/>
      <c r="J22" s="60"/>
      <c r="K22" s="60"/>
      <c r="L22" s="60"/>
      <c r="M22" s="65"/>
      <c r="N22" s="66"/>
      <c r="O22" s="67"/>
    </row>
    <row r="23" spans="1:15" x14ac:dyDescent="0.2">
      <c r="A23" s="60"/>
      <c r="B23" s="60"/>
      <c r="C23" s="60"/>
      <c r="D23" s="60" t="s">
        <v>26</v>
      </c>
      <c r="E23" s="60"/>
      <c r="F23" s="60"/>
      <c r="G23" s="60"/>
      <c r="H23" s="60"/>
      <c r="I23" s="60"/>
      <c r="J23" s="60"/>
      <c r="K23" s="60"/>
      <c r="L23" s="60"/>
      <c r="M23" s="68" t="str">
        <f>IF(AND(O12&lt;40000, K21&lt;10000),"You are Eligible for ","You are Not Elligible for ")</f>
        <v xml:space="preserve">You are Eligible for </v>
      </c>
      <c r="N23" s="69"/>
      <c r="O23" s="70"/>
    </row>
    <row r="24" spans="1:15" x14ac:dyDescent="0.2">
      <c r="A24" s="60"/>
      <c r="B24" s="60"/>
      <c r="C24" s="60"/>
      <c r="D24" s="60" t="s">
        <v>27</v>
      </c>
      <c r="E24" s="60"/>
      <c r="F24" s="60"/>
      <c r="G24" s="60"/>
      <c r="H24" s="60"/>
      <c r="I24" s="60"/>
      <c r="J24" s="60"/>
      <c r="K24" s="60"/>
      <c r="L24" s="60"/>
      <c r="M24" s="68" t="s">
        <v>28</v>
      </c>
      <c r="N24" s="69"/>
      <c r="O24" s="70"/>
    </row>
    <row r="25" spans="1:15" ht="13.5" thickBot="1" x14ac:dyDescent="0.25">
      <c r="A25" s="60"/>
      <c r="B25" s="60"/>
      <c r="C25" s="60"/>
      <c r="D25" s="60" t="s">
        <v>29</v>
      </c>
      <c r="E25" s="60"/>
      <c r="F25" s="60"/>
      <c r="G25" s="60"/>
      <c r="H25" s="60"/>
      <c r="I25" s="60"/>
      <c r="J25" s="60"/>
      <c r="K25" s="60"/>
      <c r="L25" s="60"/>
      <c r="M25" s="71"/>
      <c r="N25" s="56"/>
      <c r="O25" s="58"/>
    </row>
    <row r="26" spans="1:15" x14ac:dyDescent="0.2">
      <c r="A26" s="60"/>
      <c r="B26" s="60"/>
      <c r="C26" s="60"/>
      <c r="D26" s="60" t="s">
        <v>30</v>
      </c>
      <c r="E26" s="60"/>
      <c r="F26" s="60"/>
      <c r="G26" s="60"/>
      <c r="H26" s="60"/>
      <c r="I26" s="60"/>
      <c r="J26" s="60"/>
      <c r="K26" s="64">
        <f>MIN(40000-O12,10000)</f>
        <v>10000</v>
      </c>
      <c r="L26" s="60"/>
      <c r="M26" s="60"/>
      <c r="N26" s="60"/>
      <c r="O26" s="60"/>
    </row>
    <row r="27" spans="1:15" x14ac:dyDescent="0.2">
      <c r="A27" s="60"/>
      <c r="B27" s="61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4">
        <f>MAX(K21,K26)</f>
        <v>10000</v>
      </c>
      <c r="M27" s="60"/>
      <c r="N27" s="60"/>
      <c r="O27" s="60"/>
    </row>
    <row r="28" spans="1:15" x14ac:dyDescent="0.2">
      <c r="A28" s="61" t="s">
        <v>32</v>
      </c>
      <c r="B28" s="61" t="s">
        <v>33</v>
      </c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2">
      <c r="A29" s="60"/>
      <c r="B29" s="60"/>
      <c r="C29" s="60"/>
      <c r="D29" s="60" t="s">
        <v>19</v>
      </c>
      <c r="E29" s="72">
        <v>18000</v>
      </c>
      <c r="F29" s="60"/>
      <c r="G29" s="60"/>
      <c r="H29" s="60"/>
      <c r="I29" s="60"/>
      <c r="J29" s="60"/>
      <c r="K29" s="60"/>
      <c r="L29" s="64">
        <f>E29</f>
        <v>18000</v>
      </c>
      <c r="M29" s="60"/>
      <c r="N29" s="60"/>
      <c r="O29" s="60"/>
    </row>
    <row r="30" spans="1:15" x14ac:dyDescent="0.2">
      <c r="A30" s="60"/>
      <c r="B30" s="60"/>
      <c r="C30" s="60"/>
      <c r="D30" s="60" t="s">
        <v>22</v>
      </c>
      <c r="E30" s="73">
        <v>6000</v>
      </c>
      <c r="F30" s="91" t="s">
        <v>72</v>
      </c>
      <c r="G30" s="60"/>
      <c r="H30" s="60"/>
      <c r="I30" s="60"/>
      <c r="J30" s="60"/>
      <c r="K30" s="60"/>
      <c r="L30" s="64">
        <f>IF(F15&gt;=50,E30,0)</f>
        <v>0</v>
      </c>
      <c r="M30" s="60"/>
      <c r="N30" s="60"/>
      <c r="O30" s="60"/>
    </row>
    <row r="31" spans="1:15" x14ac:dyDescent="0.2">
      <c r="A31" s="60"/>
      <c r="B31" s="60"/>
      <c r="C31" s="60"/>
      <c r="D31" s="60"/>
      <c r="E31" s="63"/>
      <c r="F31" s="60"/>
      <c r="G31" s="60"/>
      <c r="H31" s="60"/>
      <c r="I31" s="60"/>
      <c r="J31" s="60"/>
      <c r="K31" s="60"/>
      <c r="L31" s="64"/>
      <c r="M31" s="90"/>
      <c r="N31" s="90"/>
      <c r="O31" s="90"/>
    </row>
    <row r="32" spans="1:1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SUM(L29:L31)</f>
        <v>18000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76</v>
      </c>
      <c r="M35" s="60"/>
      <c r="N35" s="60"/>
      <c r="O35" s="77">
        <f>+K9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+K10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IF((L27-K9-K10)&lt;L33,L27-K9-K10,L33)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91" t="s">
        <v>73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91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91" t="s">
        <v>75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x14ac:dyDescent="0.2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x14ac:dyDescent="0.2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">
      <c r="A49" s="91" t="s">
        <v>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protectedRanges>
    <protectedRange sqref="D2:E2" name="Range6"/>
    <protectedRange sqref="L15" name="Range4"/>
    <protectedRange sqref="F15" name="Range3"/>
    <protectedRange sqref="O12:O14" name="Range2"/>
    <protectedRange sqref="K4:K7" name="Range1"/>
    <protectedRange sqref="E2" name="Range5"/>
  </protectedRanges>
  <mergeCells count="1">
    <mergeCell ref="D2:G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F15" sqref="F15"/>
    </sheetView>
  </sheetViews>
  <sheetFormatPr defaultRowHeight="12.75" x14ac:dyDescent="0.2"/>
  <cols>
    <col min="5" max="5" width="11.42578125" customWidth="1"/>
    <col min="7" max="7" width="11.85546875" customWidth="1"/>
    <col min="8" max="8" width="11.28515625" customWidth="1"/>
    <col min="9" max="9" width="10.85546875" customWidth="1"/>
    <col min="11" max="11" width="11.28515625" customWidth="1"/>
    <col min="12" max="12" width="11.42578125" customWidth="1"/>
    <col min="15" max="15" width="21.28515625" customWidth="1"/>
  </cols>
  <sheetData>
    <row r="1" spans="1:15" ht="20.25" x14ac:dyDescent="0.3">
      <c r="A1" s="1" t="s">
        <v>0</v>
      </c>
      <c r="H1" s="93" t="s">
        <v>67</v>
      </c>
      <c r="I1" s="94"/>
      <c r="J1" s="94"/>
      <c r="K1" s="84">
        <v>2017</v>
      </c>
    </row>
    <row r="2" spans="1:15" ht="16.5" thickBot="1" x14ac:dyDescent="0.3">
      <c r="A2" s="48" t="s">
        <v>1</v>
      </c>
      <c r="B2" s="48"/>
      <c r="C2" s="48"/>
      <c r="D2" s="95" t="s">
        <v>83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SUM(K4+K5-K6-K7)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3"/>
      <c r="B7" s="79" t="s">
        <v>82</v>
      </c>
      <c r="C7" s="51"/>
      <c r="D7" s="51"/>
      <c r="E7" s="51"/>
      <c r="F7" s="51"/>
      <c r="G7" s="51"/>
      <c r="H7" s="51"/>
      <c r="I7" s="51"/>
      <c r="J7" s="51"/>
      <c r="K7" s="39"/>
      <c r="L7" s="51"/>
      <c r="M7" s="51"/>
      <c r="N7" s="51"/>
      <c r="O7" s="54"/>
    </row>
    <row r="8" spans="1:15" x14ac:dyDescent="0.2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0"/>
      <c r="L8" s="51"/>
      <c r="M8" s="51"/>
      <c r="N8" s="51"/>
      <c r="O8" s="52">
        <f>SUM(K9+K10)</f>
        <v>0</v>
      </c>
    </row>
    <row r="9" spans="1:15" x14ac:dyDescent="0.2">
      <c r="A9" s="53"/>
      <c r="B9" s="51" t="s">
        <v>77</v>
      </c>
      <c r="C9" s="51"/>
      <c r="D9" s="51"/>
      <c r="E9" s="51"/>
      <c r="F9" s="51"/>
      <c r="G9" s="51"/>
      <c r="H9" s="51"/>
      <c r="I9" s="51"/>
      <c r="J9" s="51"/>
      <c r="K9" s="40">
        <f>SUM(K4*0.05)</f>
        <v>0</v>
      </c>
      <c r="L9" s="51"/>
      <c r="M9" s="51"/>
      <c r="N9" s="51"/>
      <c r="O9" s="54"/>
    </row>
    <row r="10" spans="1:15" x14ac:dyDescent="0.2">
      <c r="A10" s="53"/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36">
        <f>K4*N10</f>
        <v>0</v>
      </c>
      <c r="L10" s="79"/>
      <c r="M10" s="83" t="s">
        <v>80</v>
      </c>
      <c r="N10" s="80">
        <v>0.03</v>
      </c>
      <c r="O10" s="54"/>
    </row>
    <row r="11" spans="1:15" x14ac:dyDescent="0.2">
      <c r="A11" s="53"/>
      <c r="B11" s="51"/>
      <c r="C11" s="79" t="s">
        <v>69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4"/>
    </row>
    <row r="12" spans="1:15" x14ac:dyDescent="0.2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8"/>
    </row>
    <row r="14" spans="1:15" x14ac:dyDescent="0.2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2"/>
    </row>
    <row r="15" spans="1:15" ht="13.5" thickBot="1" x14ac:dyDescent="0.25">
      <c r="A15" s="55" t="s">
        <v>63</v>
      </c>
      <c r="B15" s="56"/>
      <c r="C15" s="56"/>
      <c r="D15" s="56"/>
      <c r="E15" s="56"/>
      <c r="F15" s="35"/>
      <c r="G15" s="56"/>
      <c r="H15" s="57"/>
      <c r="I15" s="56"/>
      <c r="J15" s="56"/>
      <c r="K15" s="56"/>
      <c r="L15" s="92"/>
      <c r="M15" s="56"/>
      <c r="N15" s="56"/>
      <c r="O15" s="58"/>
    </row>
    <row r="16" spans="1:15" ht="18" x14ac:dyDescent="0.25">
      <c r="A16" s="59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1" t="s">
        <v>15</v>
      </c>
      <c r="B17" s="61" t="s">
        <v>16</v>
      </c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1" t="s">
        <v>17</v>
      </c>
      <c r="C18" s="61" t="s">
        <v>18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19</v>
      </c>
      <c r="E19" s="62">
        <v>1</v>
      </c>
      <c r="F19" s="60" t="s">
        <v>20</v>
      </c>
      <c r="G19" s="63">
        <f>+O3</f>
        <v>0</v>
      </c>
      <c r="H19" s="60" t="s">
        <v>21</v>
      </c>
      <c r="I19" s="63">
        <f>+E19*G19</f>
        <v>0</v>
      </c>
      <c r="J19" s="60"/>
      <c r="K19" s="60"/>
      <c r="L19" s="60"/>
      <c r="M19" s="60"/>
      <c r="N19" s="60"/>
      <c r="O19" s="60"/>
    </row>
    <row r="20" spans="1:15" x14ac:dyDescent="0.2">
      <c r="A20" s="60"/>
      <c r="B20" s="60"/>
      <c r="C20" s="60"/>
      <c r="D20" s="60" t="s">
        <v>22</v>
      </c>
      <c r="F20" s="60"/>
      <c r="G20" s="60"/>
      <c r="H20" s="60"/>
      <c r="I20" s="63">
        <v>54000</v>
      </c>
      <c r="J20" s="60"/>
      <c r="K20" s="60"/>
      <c r="L20" s="60"/>
      <c r="M20" s="60"/>
      <c r="N20" s="60"/>
      <c r="O20" s="60"/>
    </row>
    <row r="21" spans="1:15" ht="13.5" thickBot="1" x14ac:dyDescent="0.25">
      <c r="A21" s="60"/>
      <c r="B21" s="60"/>
      <c r="C21" s="60"/>
      <c r="D21" s="61" t="s">
        <v>23</v>
      </c>
      <c r="E21" s="60"/>
      <c r="F21" s="60"/>
      <c r="G21" s="60"/>
      <c r="H21" s="60"/>
      <c r="I21" s="60"/>
      <c r="J21" s="60"/>
      <c r="K21" s="64">
        <f>MIN(I19,I20)</f>
        <v>0</v>
      </c>
      <c r="L21" s="60"/>
      <c r="M21" s="60"/>
      <c r="N21" s="60"/>
      <c r="O21" s="60"/>
    </row>
    <row r="22" spans="1:15" x14ac:dyDescent="0.2">
      <c r="A22" s="60"/>
      <c r="B22" s="61" t="s">
        <v>24</v>
      </c>
      <c r="C22" s="61"/>
      <c r="D22" s="61" t="s">
        <v>25</v>
      </c>
      <c r="E22" s="60"/>
      <c r="F22" s="60"/>
      <c r="G22" s="60"/>
      <c r="H22" s="60"/>
      <c r="I22" s="60"/>
      <c r="J22" s="60"/>
      <c r="K22" s="60"/>
      <c r="L22" s="60"/>
      <c r="M22" s="65"/>
      <c r="N22" s="66"/>
      <c r="O22" s="67"/>
    </row>
    <row r="23" spans="1:15" x14ac:dyDescent="0.2">
      <c r="A23" s="60"/>
      <c r="B23" s="60"/>
      <c r="C23" s="60"/>
      <c r="D23" s="60" t="s">
        <v>26</v>
      </c>
      <c r="E23" s="60"/>
      <c r="F23" s="60"/>
      <c r="G23" s="60"/>
      <c r="H23" s="60"/>
      <c r="I23" s="60"/>
      <c r="J23" s="60"/>
      <c r="K23" s="60"/>
      <c r="L23" s="60"/>
      <c r="M23" s="68" t="str">
        <f>IF(AND(O12&lt;40000, K21&lt;10000),"You are Eligible for ","You are Not Elligible for ")</f>
        <v xml:space="preserve">You are Eligible for </v>
      </c>
      <c r="N23" s="69"/>
      <c r="O23" s="70"/>
    </row>
    <row r="24" spans="1:15" x14ac:dyDescent="0.2">
      <c r="A24" s="60"/>
      <c r="B24" s="60"/>
      <c r="C24" s="60"/>
      <c r="D24" s="60" t="s">
        <v>27</v>
      </c>
      <c r="E24" s="60"/>
      <c r="F24" s="60"/>
      <c r="G24" s="60"/>
      <c r="H24" s="60"/>
      <c r="I24" s="60"/>
      <c r="J24" s="60"/>
      <c r="K24" s="60"/>
      <c r="L24" s="60"/>
      <c r="M24" s="68" t="s">
        <v>28</v>
      </c>
      <c r="N24" s="69"/>
      <c r="O24" s="70"/>
    </row>
    <row r="25" spans="1:15" ht="13.5" thickBot="1" x14ac:dyDescent="0.25">
      <c r="A25" s="60"/>
      <c r="B25" s="60"/>
      <c r="C25" s="60"/>
      <c r="D25" s="60" t="s">
        <v>29</v>
      </c>
      <c r="E25" s="60"/>
      <c r="F25" s="60"/>
      <c r="G25" s="60"/>
      <c r="H25" s="60"/>
      <c r="I25" s="60"/>
      <c r="J25" s="60"/>
      <c r="K25" s="60"/>
      <c r="L25" s="60"/>
      <c r="M25" s="71"/>
      <c r="N25" s="56"/>
      <c r="O25" s="58"/>
    </row>
    <row r="26" spans="1:15" x14ac:dyDescent="0.2">
      <c r="A26" s="60"/>
      <c r="B26" s="60"/>
      <c r="C26" s="60"/>
      <c r="D26" s="60" t="s">
        <v>30</v>
      </c>
      <c r="E26" s="60"/>
      <c r="F26" s="60"/>
      <c r="G26" s="60"/>
      <c r="H26" s="60"/>
      <c r="I26" s="60"/>
      <c r="J26" s="60"/>
      <c r="K26" s="64">
        <f>MIN(40000-O12,10000)</f>
        <v>10000</v>
      </c>
      <c r="L26" s="60"/>
      <c r="M26" s="60"/>
      <c r="N26" s="60"/>
      <c r="O26" s="60"/>
    </row>
    <row r="27" spans="1:15" x14ac:dyDescent="0.2">
      <c r="A27" s="60"/>
      <c r="B27" s="61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4">
        <f>MAX(K21,K26)</f>
        <v>10000</v>
      </c>
      <c r="M27" s="60"/>
      <c r="N27" s="60"/>
      <c r="O27" s="60"/>
    </row>
    <row r="28" spans="1:15" x14ac:dyDescent="0.2">
      <c r="A28" s="61" t="s">
        <v>32</v>
      </c>
      <c r="B28" s="61" t="s">
        <v>33</v>
      </c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2">
      <c r="A29" s="60"/>
      <c r="B29" s="60"/>
      <c r="C29" s="60"/>
      <c r="D29" s="60" t="s">
        <v>19</v>
      </c>
      <c r="E29" s="72">
        <v>18000</v>
      </c>
      <c r="F29" s="60"/>
      <c r="G29" s="60"/>
      <c r="H29" s="60"/>
      <c r="I29" s="60"/>
      <c r="J29" s="60"/>
      <c r="K29" s="60"/>
      <c r="L29" s="64">
        <f>E29</f>
        <v>18000</v>
      </c>
      <c r="M29" s="60"/>
      <c r="N29" s="60"/>
      <c r="O29" s="60"/>
    </row>
    <row r="30" spans="1:15" x14ac:dyDescent="0.2">
      <c r="A30" s="60"/>
      <c r="B30" s="60"/>
      <c r="C30" s="60"/>
      <c r="D30" s="60" t="s">
        <v>22</v>
      </c>
      <c r="E30" s="73">
        <v>6000</v>
      </c>
      <c r="F30" s="91" t="s">
        <v>72</v>
      </c>
      <c r="G30" s="60"/>
      <c r="H30" s="60"/>
      <c r="I30" s="60"/>
      <c r="J30" s="60"/>
      <c r="K30" s="60"/>
      <c r="L30" s="64">
        <f>IF(F15&gt;=50,E30,0)</f>
        <v>0</v>
      </c>
      <c r="M30" s="60"/>
      <c r="N30" s="60"/>
      <c r="O30" s="60"/>
    </row>
    <row r="31" spans="1:15" x14ac:dyDescent="0.2">
      <c r="A31" s="60"/>
      <c r="B31" s="60"/>
      <c r="C31" s="60"/>
      <c r="D31" s="60"/>
      <c r="E31" s="63"/>
      <c r="F31" s="60"/>
      <c r="G31" s="60"/>
      <c r="H31" s="60"/>
      <c r="I31" s="60"/>
      <c r="J31" s="60"/>
      <c r="K31" s="60"/>
      <c r="L31" s="64"/>
      <c r="M31" s="90"/>
      <c r="N31" s="90"/>
      <c r="O31" s="90"/>
    </row>
    <row r="32" spans="1:1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SUM(L29:L31)</f>
        <v>18000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76</v>
      </c>
      <c r="M35" s="60"/>
      <c r="N35" s="60"/>
      <c r="O35" s="77">
        <f>+K9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+K10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IF((L27-K9-K10)&lt;L33,L27-K9-K10,L33)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91" t="s">
        <v>73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91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91" t="s">
        <v>75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85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x14ac:dyDescent="0.2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x14ac:dyDescent="0.2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">
      <c r="A49" s="91" t="s">
        <v>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sheetProtection password="99EB" sheet="1" objects="1" scenarios="1"/>
  <protectedRanges>
    <protectedRange sqref="D2:E2" name="Range6"/>
    <protectedRange sqref="L15" name="Range4"/>
    <protectedRange sqref="F15" name="Range3"/>
    <protectedRange sqref="O12:O14" name="Range2"/>
    <protectedRange sqref="K4:K7" name="Range1"/>
    <protectedRange sqref="E2" name="Range5"/>
  </protectedRanges>
  <mergeCells count="1">
    <mergeCell ref="D2:G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workbookViewId="0">
      <selection activeCell="F15" sqref="F15"/>
    </sheetView>
  </sheetViews>
  <sheetFormatPr defaultRowHeight="12.75" x14ac:dyDescent="0.2"/>
  <cols>
    <col min="5" max="5" width="10.28515625" customWidth="1"/>
    <col min="7" max="7" width="12.140625" customWidth="1"/>
    <col min="9" max="9" width="10.140625" customWidth="1"/>
    <col min="11" max="11" width="10.42578125" customWidth="1"/>
    <col min="12" max="12" width="10.85546875" customWidth="1"/>
    <col min="15" max="15" width="22.140625" customWidth="1"/>
  </cols>
  <sheetData>
    <row r="1" spans="1:15" ht="20.25" x14ac:dyDescent="0.3">
      <c r="A1" s="1" t="s">
        <v>0</v>
      </c>
      <c r="H1" s="93" t="s">
        <v>67</v>
      </c>
      <c r="I1" s="94"/>
      <c r="J1" s="94"/>
      <c r="K1" s="84">
        <v>2018</v>
      </c>
    </row>
    <row r="2" spans="1:15" ht="16.5" thickBot="1" x14ac:dyDescent="0.3">
      <c r="A2" s="48" t="s">
        <v>1</v>
      </c>
      <c r="B2" s="48" t="s">
        <v>84</v>
      </c>
      <c r="C2" s="48"/>
      <c r="D2" s="95" t="s">
        <v>83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SUM(K4+K5-K6-K7)</f>
        <v>42000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>
        <v>90000</v>
      </c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>
        <v>12000</v>
      </c>
      <c r="L5" s="51"/>
      <c r="M5" s="51"/>
      <c r="N5" s="51"/>
      <c r="O5" s="54"/>
    </row>
    <row r="6" spans="1:15" x14ac:dyDescent="0.2">
      <c r="A6" s="53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39">
        <v>60000</v>
      </c>
      <c r="L6" s="51"/>
      <c r="M6" s="51"/>
      <c r="N6" s="51"/>
      <c r="O6" s="54"/>
    </row>
    <row r="7" spans="1:15" x14ac:dyDescent="0.2">
      <c r="A7" s="53"/>
      <c r="B7" s="79" t="s">
        <v>82</v>
      </c>
      <c r="C7" s="51"/>
      <c r="D7" s="51"/>
      <c r="E7" s="51"/>
      <c r="F7" s="51"/>
      <c r="G7" s="51"/>
      <c r="H7" s="51"/>
      <c r="I7" s="51"/>
      <c r="J7" s="51"/>
      <c r="K7" s="39"/>
      <c r="L7" s="51"/>
      <c r="M7" s="51"/>
      <c r="N7" s="51"/>
      <c r="O7" s="54"/>
    </row>
    <row r="8" spans="1:15" x14ac:dyDescent="0.2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0"/>
      <c r="L8" s="51"/>
      <c r="M8" s="51"/>
      <c r="N8" s="51"/>
      <c r="O8" s="52">
        <f>SUM(K9+K10)</f>
        <v>7200</v>
      </c>
    </row>
    <row r="9" spans="1:15" x14ac:dyDescent="0.2">
      <c r="A9" s="53"/>
      <c r="B9" s="51" t="s">
        <v>77</v>
      </c>
      <c r="C9" s="51"/>
      <c r="D9" s="51"/>
      <c r="E9" s="51"/>
      <c r="F9" s="51"/>
      <c r="G9" s="51"/>
      <c r="H9" s="51"/>
      <c r="I9" s="51"/>
      <c r="J9" s="51"/>
      <c r="K9" s="40">
        <f>SUM(K4*0.05)</f>
        <v>4500</v>
      </c>
      <c r="L9" s="51"/>
      <c r="M9" s="51"/>
      <c r="N9" s="51"/>
      <c r="O9" s="54"/>
    </row>
    <row r="10" spans="1:15" x14ac:dyDescent="0.2">
      <c r="A10" s="53"/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36">
        <f>K4*N10</f>
        <v>2700</v>
      </c>
      <c r="L10" s="79"/>
      <c r="M10" s="83" t="s">
        <v>80</v>
      </c>
      <c r="N10" s="80">
        <v>0.03</v>
      </c>
      <c r="O10" s="54"/>
    </row>
    <row r="11" spans="1:15" x14ac:dyDescent="0.2">
      <c r="A11" s="53"/>
      <c r="B11" s="51"/>
      <c r="C11" s="79" t="s">
        <v>69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4"/>
    </row>
    <row r="12" spans="1:15" x14ac:dyDescent="0.2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8"/>
    </row>
    <row r="14" spans="1:15" x14ac:dyDescent="0.2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2"/>
    </row>
    <row r="15" spans="1:15" ht="13.5" thickBot="1" x14ac:dyDescent="0.25">
      <c r="A15" s="55" t="s">
        <v>63</v>
      </c>
      <c r="B15" s="56"/>
      <c r="C15" s="56"/>
      <c r="D15" s="56"/>
      <c r="E15" s="56"/>
      <c r="F15" s="35"/>
      <c r="G15" s="56"/>
      <c r="H15" s="57"/>
      <c r="I15" s="56"/>
      <c r="J15" s="56"/>
      <c r="K15" s="56"/>
      <c r="L15" s="92"/>
      <c r="M15" s="56"/>
      <c r="N15" s="56"/>
      <c r="O15" s="58"/>
    </row>
    <row r="16" spans="1:15" ht="18" x14ac:dyDescent="0.25">
      <c r="A16" s="59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1" t="s">
        <v>15</v>
      </c>
      <c r="B17" s="61" t="s">
        <v>16</v>
      </c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1" t="s">
        <v>17</v>
      </c>
      <c r="C18" s="61" t="s">
        <v>18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19</v>
      </c>
      <c r="E19" s="62">
        <v>1</v>
      </c>
      <c r="F19" s="60" t="s">
        <v>20</v>
      </c>
      <c r="G19" s="63">
        <f>+O3</f>
        <v>42000</v>
      </c>
      <c r="H19" s="60" t="s">
        <v>21</v>
      </c>
      <c r="I19" s="63">
        <f>+E19*G19</f>
        <v>42000</v>
      </c>
      <c r="J19" s="60"/>
      <c r="K19" s="60"/>
      <c r="L19" s="60"/>
      <c r="M19" s="60"/>
      <c r="N19" s="60"/>
      <c r="O19" s="60"/>
    </row>
    <row r="20" spans="1:15" x14ac:dyDescent="0.2">
      <c r="A20" s="60"/>
      <c r="B20" s="60"/>
      <c r="C20" s="60"/>
      <c r="D20" s="60" t="s">
        <v>22</v>
      </c>
      <c r="F20" s="60"/>
      <c r="G20" s="60"/>
      <c r="H20" s="60"/>
      <c r="I20" s="63">
        <v>55000</v>
      </c>
      <c r="J20" s="60"/>
      <c r="K20" s="60"/>
      <c r="L20" s="60"/>
      <c r="M20" s="60"/>
      <c r="N20" s="60"/>
      <c r="O20" s="60"/>
    </row>
    <row r="21" spans="1:15" ht="13.5" thickBot="1" x14ac:dyDescent="0.25">
      <c r="A21" s="60"/>
      <c r="B21" s="60"/>
      <c r="C21" s="60"/>
      <c r="D21" s="61" t="s">
        <v>23</v>
      </c>
      <c r="E21" s="60"/>
      <c r="F21" s="60"/>
      <c r="G21" s="60"/>
      <c r="H21" s="60"/>
      <c r="I21" s="60"/>
      <c r="J21" s="60"/>
      <c r="K21" s="64">
        <f>MIN(I19,I20)</f>
        <v>42000</v>
      </c>
      <c r="L21" s="60"/>
      <c r="M21" s="60"/>
      <c r="N21" s="60"/>
      <c r="O21" s="60"/>
    </row>
    <row r="22" spans="1:15" x14ac:dyDescent="0.2">
      <c r="A22" s="60"/>
      <c r="B22" s="61" t="s">
        <v>24</v>
      </c>
      <c r="C22" s="61"/>
      <c r="D22" s="61" t="s">
        <v>25</v>
      </c>
      <c r="E22" s="60"/>
      <c r="F22" s="60"/>
      <c r="G22" s="60"/>
      <c r="H22" s="60"/>
      <c r="I22" s="60"/>
      <c r="J22" s="60"/>
      <c r="K22" s="60"/>
      <c r="L22" s="60"/>
      <c r="M22" s="65"/>
      <c r="N22" s="66"/>
      <c r="O22" s="67"/>
    </row>
    <row r="23" spans="1:15" x14ac:dyDescent="0.2">
      <c r="A23" s="60"/>
      <c r="B23" s="60"/>
      <c r="C23" s="60"/>
      <c r="D23" s="60" t="s">
        <v>26</v>
      </c>
      <c r="E23" s="60"/>
      <c r="F23" s="60"/>
      <c r="G23" s="60"/>
      <c r="H23" s="60"/>
      <c r="I23" s="60"/>
      <c r="J23" s="60"/>
      <c r="K23" s="60"/>
      <c r="L23" s="60"/>
      <c r="M23" s="68" t="str">
        <f>IF(AND(O12&lt;40000, K21&lt;10000),"You are Eligible for ","You are Not Elligible for ")</f>
        <v xml:space="preserve">You are Not Elligible for </v>
      </c>
      <c r="N23" s="69"/>
      <c r="O23" s="70"/>
    </row>
    <row r="24" spans="1:15" x14ac:dyDescent="0.2">
      <c r="A24" s="60"/>
      <c r="B24" s="60"/>
      <c r="C24" s="60"/>
      <c r="D24" s="60" t="s">
        <v>27</v>
      </c>
      <c r="E24" s="60"/>
      <c r="F24" s="60"/>
      <c r="G24" s="60"/>
      <c r="H24" s="60"/>
      <c r="I24" s="60"/>
      <c r="J24" s="60"/>
      <c r="K24" s="60"/>
      <c r="L24" s="60"/>
      <c r="M24" s="68" t="s">
        <v>28</v>
      </c>
      <c r="N24" s="69"/>
      <c r="O24" s="70"/>
    </row>
    <row r="25" spans="1:15" ht="13.5" thickBot="1" x14ac:dyDescent="0.25">
      <c r="A25" s="60"/>
      <c r="B25" s="60"/>
      <c r="C25" s="60"/>
      <c r="D25" s="60" t="s">
        <v>29</v>
      </c>
      <c r="E25" s="60"/>
      <c r="F25" s="60"/>
      <c r="G25" s="60"/>
      <c r="H25" s="60"/>
      <c r="I25" s="60"/>
      <c r="J25" s="60"/>
      <c r="K25" s="60"/>
      <c r="L25" s="60"/>
      <c r="M25" s="71"/>
      <c r="N25" s="56"/>
      <c r="O25" s="58"/>
    </row>
    <row r="26" spans="1:15" x14ac:dyDescent="0.2">
      <c r="A26" s="60"/>
      <c r="B26" s="60"/>
      <c r="C26" s="60"/>
      <c r="D26" s="60" t="s">
        <v>30</v>
      </c>
      <c r="E26" s="60"/>
      <c r="F26" s="60"/>
      <c r="G26" s="60"/>
      <c r="H26" s="60"/>
      <c r="I26" s="60"/>
      <c r="J26" s="60"/>
      <c r="K26" s="64">
        <f>MIN(40000-O12,10000)</f>
        <v>10000</v>
      </c>
      <c r="L26" s="60"/>
      <c r="M26" s="60"/>
      <c r="N26" s="60"/>
      <c r="O26" s="60"/>
    </row>
    <row r="27" spans="1:15" x14ac:dyDescent="0.2">
      <c r="A27" s="60"/>
      <c r="B27" s="61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4">
        <f>MAX(K21,K26)</f>
        <v>42000</v>
      </c>
      <c r="M27" s="60"/>
      <c r="N27" s="60"/>
      <c r="O27" s="60"/>
    </row>
    <row r="28" spans="1:15" x14ac:dyDescent="0.2">
      <c r="A28" s="61" t="s">
        <v>32</v>
      </c>
      <c r="B28" s="61" t="s">
        <v>33</v>
      </c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2">
      <c r="A29" s="60"/>
      <c r="B29" s="60"/>
      <c r="C29" s="60"/>
      <c r="D29" s="60" t="s">
        <v>19</v>
      </c>
      <c r="E29" s="72">
        <v>18500</v>
      </c>
      <c r="F29" s="60"/>
      <c r="G29" s="60"/>
      <c r="H29" s="60"/>
      <c r="I29" s="60"/>
      <c r="J29" s="60"/>
      <c r="K29" s="60"/>
      <c r="L29" s="64">
        <f>E29</f>
        <v>18500</v>
      </c>
      <c r="M29" s="60"/>
      <c r="N29" s="60"/>
      <c r="O29" s="60"/>
    </row>
    <row r="30" spans="1:15" x14ac:dyDescent="0.2">
      <c r="A30" s="60"/>
      <c r="B30" s="60"/>
      <c r="C30" s="60"/>
      <c r="D30" s="60" t="s">
        <v>22</v>
      </c>
      <c r="E30" s="73">
        <v>6000</v>
      </c>
      <c r="F30" s="91" t="s">
        <v>72</v>
      </c>
      <c r="G30" s="60"/>
      <c r="H30" s="60"/>
      <c r="I30" s="60"/>
      <c r="J30" s="60"/>
      <c r="K30" s="60"/>
      <c r="L30" s="64">
        <f>IF(F15&gt;=50,E30,0)</f>
        <v>0</v>
      </c>
      <c r="M30" s="60"/>
      <c r="N30" s="60"/>
      <c r="O30" s="60"/>
    </row>
    <row r="31" spans="1:15" x14ac:dyDescent="0.2">
      <c r="A31" s="60"/>
      <c r="B31" s="60"/>
      <c r="C31" s="60"/>
      <c r="D31" s="60"/>
      <c r="E31" s="63"/>
      <c r="F31" s="60"/>
      <c r="G31" s="60"/>
      <c r="H31" s="60"/>
      <c r="I31" s="60"/>
      <c r="J31" s="60"/>
      <c r="K31" s="60"/>
      <c r="L31" s="64"/>
      <c r="M31" s="90"/>
      <c r="N31" s="90"/>
      <c r="O31" s="90"/>
    </row>
    <row r="32" spans="1:1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SUM(L29:L31)</f>
        <v>18500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76</v>
      </c>
      <c r="M35" s="60"/>
      <c r="N35" s="60"/>
      <c r="O35" s="77">
        <f>+K9</f>
        <v>4500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+K10</f>
        <v>2700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7200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IF((L27-K9-K10)&lt;L33,L27-K9-K10,L33)</f>
        <v>18500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91" t="s">
        <v>73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91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91" t="s">
        <v>75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85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x14ac:dyDescent="0.2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x14ac:dyDescent="0.2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">
      <c r="A49" s="91" t="s">
        <v>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sheetProtection password="99EB" sheet="1" objects="1" scenarios="1"/>
  <protectedRanges>
    <protectedRange sqref="D2:E2" name="Range6"/>
    <protectedRange sqref="L15" name="Range4"/>
    <protectedRange sqref="F15" name="Range3"/>
    <protectedRange sqref="O12:O14" name="Range2"/>
    <protectedRange sqref="K4:K7" name="Range1"/>
    <protectedRange sqref="E2" name="Range5"/>
  </protectedRanges>
  <mergeCells count="1">
    <mergeCell ref="D2:G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K4" sqref="K4"/>
    </sheetView>
  </sheetViews>
  <sheetFormatPr defaultRowHeight="12.75" x14ac:dyDescent="0.2"/>
  <cols>
    <col min="1" max="2" width="3" customWidth="1"/>
    <col min="3" max="3" width="5.7109375" customWidth="1"/>
    <col min="4" max="4" width="3.5703125" customWidth="1"/>
    <col min="5" max="5" width="13.7109375" customWidth="1"/>
    <col min="6" max="6" width="3.5703125" customWidth="1"/>
    <col min="7" max="7" width="12.7109375" customWidth="1"/>
    <col min="8" max="8" width="3.5703125" customWidth="1"/>
    <col min="9" max="9" width="12.7109375" customWidth="1"/>
    <col min="10" max="10" width="3.5703125" customWidth="1"/>
    <col min="11" max="13" width="12.7109375" customWidth="1"/>
    <col min="14" max="14" width="6.7109375" customWidth="1"/>
    <col min="15" max="15" width="19.7109375" customWidth="1"/>
  </cols>
  <sheetData>
    <row r="1" spans="1:15" ht="20.25" x14ac:dyDescent="0.3">
      <c r="A1" s="1" t="s">
        <v>0</v>
      </c>
      <c r="K1" s="1">
        <v>2007</v>
      </c>
    </row>
    <row r="2" spans="1:15" ht="16.5" thickBot="1" x14ac:dyDescent="0.3">
      <c r="A2" s="2" t="s">
        <v>1</v>
      </c>
      <c r="B2" s="2"/>
      <c r="C2" s="2"/>
      <c r="D2" s="95"/>
      <c r="E2" s="96"/>
      <c r="F2" s="96"/>
      <c r="G2" s="96"/>
      <c r="H2" s="3"/>
      <c r="I2" s="3"/>
      <c r="J2" s="3"/>
      <c r="K2" s="3"/>
      <c r="L2" s="3"/>
      <c r="M2" s="3"/>
      <c r="N2" s="3"/>
      <c r="O2" s="3"/>
    </row>
    <row r="3" spans="1:15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>
        <f>SUM(K4+K5-K6)</f>
        <v>0</v>
      </c>
    </row>
    <row r="4" spans="1:15" x14ac:dyDescent="0.2">
      <c r="A4" s="7"/>
      <c r="B4" s="5" t="s">
        <v>3</v>
      </c>
      <c r="C4" s="5"/>
      <c r="D4" s="5"/>
      <c r="E4" s="5"/>
      <c r="F4" s="5"/>
      <c r="G4" s="5"/>
      <c r="H4" s="5"/>
      <c r="I4" s="5"/>
      <c r="J4" s="5"/>
      <c r="K4" s="33"/>
      <c r="L4" s="5"/>
      <c r="M4" s="5"/>
      <c r="N4" s="5"/>
      <c r="O4" s="8"/>
    </row>
    <row r="5" spans="1:15" x14ac:dyDescent="0.2">
      <c r="A5" s="7"/>
      <c r="B5" s="5" t="s">
        <v>4</v>
      </c>
      <c r="C5" s="5"/>
      <c r="D5" s="5"/>
      <c r="E5" s="5"/>
      <c r="F5" s="5"/>
      <c r="G5" s="5"/>
      <c r="H5" s="5"/>
      <c r="I5" s="5"/>
      <c r="J5" s="5"/>
      <c r="K5" s="33">
        <v>0</v>
      </c>
      <c r="L5" s="5"/>
      <c r="M5" s="5"/>
      <c r="N5" s="5"/>
      <c r="O5" s="8"/>
    </row>
    <row r="6" spans="1:15" x14ac:dyDescent="0.2">
      <c r="A6" s="7"/>
      <c r="B6" s="5" t="s">
        <v>5</v>
      </c>
      <c r="C6" s="5"/>
      <c r="D6" s="5"/>
      <c r="E6" s="5"/>
      <c r="F6" s="5"/>
      <c r="G6" s="5"/>
      <c r="H6" s="5"/>
      <c r="I6" s="5"/>
      <c r="J6" s="5"/>
      <c r="K6" s="33">
        <v>0</v>
      </c>
      <c r="L6" s="5"/>
      <c r="M6" s="5"/>
      <c r="N6" s="5"/>
      <c r="O6" s="8"/>
    </row>
    <row r="7" spans="1:15" x14ac:dyDescent="0.2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36"/>
      <c r="L7" s="5"/>
      <c r="M7" s="5"/>
      <c r="N7" s="5"/>
      <c r="O7" s="6">
        <f>SUM(K8+K9)</f>
        <v>0</v>
      </c>
    </row>
    <row r="8" spans="1:15" x14ac:dyDescent="0.2">
      <c r="A8" s="7"/>
      <c r="B8" s="5" t="s">
        <v>7</v>
      </c>
      <c r="C8" s="5"/>
      <c r="D8" s="5"/>
      <c r="E8" s="5"/>
      <c r="F8" s="5"/>
      <c r="G8" s="5"/>
      <c r="H8" s="5"/>
      <c r="I8" s="5"/>
      <c r="J8" s="5"/>
      <c r="K8" s="9">
        <f>SUM(K4*0.05)</f>
        <v>0</v>
      </c>
      <c r="L8" s="5"/>
      <c r="M8" s="5"/>
      <c r="N8" s="5"/>
      <c r="O8" s="8"/>
    </row>
    <row r="9" spans="1:15" x14ac:dyDescent="0.2">
      <c r="A9" s="7"/>
      <c r="B9" s="5" t="s">
        <v>8</v>
      </c>
      <c r="C9" s="5"/>
      <c r="D9" s="5"/>
      <c r="E9" s="5"/>
      <c r="F9" s="5"/>
      <c r="G9" s="5"/>
      <c r="H9" s="5"/>
      <c r="I9" s="5"/>
      <c r="J9" s="5"/>
      <c r="K9" s="9">
        <f>SUM(K8*0.25)</f>
        <v>0</v>
      </c>
      <c r="L9" s="5"/>
      <c r="M9" s="5"/>
      <c r="N9" s="5"/>
      <c r="O9" s="8"/>
    </row>
    <row r="10" spans="1:15" x14ac:dyDescent="0.2">
      <c r="A10" s="7"/>
      <c r="B10" s="5"/>
      <c r="C10" s="5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"/>
    </row>
    <row r="11" spans="1:15" x14ac:dyDescent="0.2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4">
        <v>0</v>
      </c>
    </row>
    <row r="12" spans="1:15" x14ac:dyDescent="0.2">
      <c r="A12" s="4" t="s">
        <v>54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4">
        <v>0</v>
      </c>
    </row>
    <row r="13" spans="1:15" ht="13.5" thickBot="1" x14ac:dyDescent="0.25">
      <c r="A13" s="10" t="s">
        <v>12</v>
      </c>
      <c r="B13" s="11"/>
      <c r="C13" s="11"/>
      <c r="D13" s="11"/>
      <c r="E13" s="11"/>
      <c r="F13" s="35">
        <v>55</v>
      </c>
      <c r="G13" s="11"/>
      <c r="H13" s="12" t="s">
        <v>13</v>
      </c>
      <c r="I13" s="11"/>
      <c r="J13" s="11"/>
      <c r="K13" s="11"/>
      <c r="L13" s="35">
        <v>25</v>
      </c>
      <c r="M13" s="11"/>
      <c r="N13" s="11"/>
      <c r="O13" s="13"/>
    </row>
    <row r="14" spans="1:15" ht="18" x14ac:dyDescent="0.25">
      <c r="A14" s="14" t="s">
        <v>14</v>
      </c>
    </row>
    <row r="15" spans="1:15" x14ac:dyDescent="0.2">
      <c r="A15" s="15" t="s">
        <v>15</v>
      </c>
      <c r="B15" s="15" t="s">
        <v>16</v>
      </c>
      <c r="C15" s="15"/>
    </row>
    <row r="16" spans="1:15" x14ac:dyDescent="0.2">
      <c r="B16" s="15" t="s">
        <v>17</v>
      </c>
      <c r="C16" s="15" t="s">
        <v>18</v>
      </c>
    </row>
    <row r="17" spans="1:15" x14ac:dyDescent="0.2">
      <c r="D17" t="s">
        <v>19</v>
      </c>
      <c r="E17" s="16">
        <v>1</v>
      </c>
      <c r="F17" t="s">
        <v>20</v>
      </c>
      <c r="G17" s="17">
        <f>+O3</f>
        <v>0</v>
      </c>
      <c r="H17" t="s">
        <v>21</v>
      </c>
      <c r="I17" s="17">
        <f>+E17*G17</f>
        <v>0</v>
      </c>
      <c r="K17">
        <v>0</v>
      </c>
    </row>
    <row r="18" spans="1:15" x14ac:dyDescent="0.2">
      <c r="D18" t="s">
        <v>22</v>
      </c>
      <c r="E18" s="17">
        <v>45000</v>
      </c>
    </row>
    <row r="19" spans="1:15" ht="13.5" thickBot="1" x14ac:dyDescent="0.25">
      <c r="D19" s="15" t="s">
        <v>23</v>
      </c>
      <c r="K19" s="18">
        <f>MIN(I17,E18)</f>
        <v>0</v>
      </c>
    </row>
    <row r="20" spans="1:15" x14ac:dyDescent="0.2">
      <c r="B20" s="15" t="s">
        <v>24</v>
      </c>
      <c r="C20" s="15"/>
      <c r="D20" s="15" t="s">
        <v>25</v>
      </c>
      <c r="M20" s="19"/>
      <c r="N20" s="20"/>
      <c r="O20" s="21"/>
    </row>
    <row r="21" spans="1:15" x14ac:dyDescent="0.2">
      <c r="D21" t="s">
        <v>26</v>
      </c>
      <c r="M21" s="22" t="str">
        <f>IF(AND(O11&lt;40000, K19&lt;10000),"You are Eligible for ","You are Not Elligible for ")</f>
        <v xml:space="preserve">You are Eligible for </v>
      </c>
      <c r="N21" s="23"/>
      <c r="O21" s="24"/>
    </row>
    <row r="22" spans="1:15" x14ac:dyDescent="0.2">
      <c r="D22" t="s">
        <v>27</v>
      </c>
      <c r="M22" s="22" t="s">
        <v>28</v>
      </c>
      <c r="N22" s="23"/>
      <c r="O22" s="24"/>
    </row>
    <row r="23" spans="1:15" ht="13.5" thickBot="1" x14ac:dyDescent="0.25">
      <c r="D23" t="s">
        <v>29</v>
      </c>
      <c r="M23" s="25"/>
      <c r="N23" s="11"/>
      <c r="O23" s="13"/>
    </row>
    <row r="24" spans="1:15" x14ac:dyDescent="0.2">
      <c r="D24" t="s">
        <v>30</v>
      </c>
      <c r="K24" s="18">
        <f>MIN(40000-O11,10000)</f>
        <v>10000</v>
      </c>
    </row>
    <row r="25" spans="1:15" x14ac:dyDescent="0.2">
      <c r="B25" s="15" t="s">
        <v>31</v>
      </c>
      <c r="L25" s="18">
        <f>MAX(K19,K24)</f>
        <v>10000</v>
      </c>
    </row>
    <row r="26" spans="1:15" x14ac:dyDescent="0.2">
      <c r="A26" s="15" t="s">
        <v>32</v>
      </c>
      <c r="B26" s="15" t="s">
        <v>33</v>
      </c>
      <c r="C26" s="15"/>
    </row>
    <row r="27" spans="1:15" x14ac:dyDescent="0.2">
      <c r="D27" t="s">
        <v>19</v>
      </c>
      <c r="E27" s="26">
        <v>15500</v>
      </c>
      <c r="L27" s="27">
        <f>IF(F13&gt;=50,(E27+E28),E27)</f>
        <v>20500</v>
      </c>
    </row>
    <row r="28" spans="1:15" ht="13.5" thickBot="1" x14ac:dyDescent="0.25">
      <c r="D28" t="s">
        <v>22</v>
      </c>
      <c r="E28" s="26">
        <v>5000</v>
      </c>
      <c r="F28" t="s">
        <v>34</v>
      </c>
      <c r="L28" s="28"/>
    </row>
    <row r="29" spans="1:15" ht="13.5" thickBot="1" x14ac:dyDescent="0.25">
      <c r="D29" t="s">
        <v>35</v>
      </c>
      <c r="E29" s="17">
        <v>3000</v>
      </c>
      <c r="F29" t="s">
        <v>49</v>
      </c>
      <c r="L29" s="29">
        <f>SUM(E27:E29)</f>
        <v>23500</v>
      </c>
      <c r="M29" s="30" t="str">
        <f>IF(AND(L13&gt;14.99, O13&lt;15000), "You are Eligible for Cap Expansion", "You are not Eligible for Cap Expansion")</f>
        <v>You are Eligible for Cap Expansion</v>
      </c>
      <c r="N29" s="31"/>
      <c r="O29" s="32"/>
    </row>
    <row r="30" spans="1:15" x14ac:dyDescent="0.2">
      <c r="E30" t="s">
        <v>50</v>
      </c>
    </row>
    <row r="31" spans="1:15" x14ac:dyDescent="0.2">
      <c r="E31" t="s">
        <v>36</v>
      </c>
    </row>
    <row r="32" spans="1:15" x14ac:dyDescent="0.2">
      <c r="B32" s="15" t="s">
        <v>37</v>
      </c>
      <c r="L32" s="18">
        <f>IF(L13&gt;=15,L29,L27)</f>
        <v>23500</v>
      </c>
    </row>
    <row r="34" spans="1:15" x14ac:dyDescent="0.2">
      <c r="A34" s="15" t="s">
        <v>38</v>
      </c>
      <c r="L34" t="s">
        <v>39</v>
      </c>
      <c r="O34" s="18">
        <f>+K8</f>
        <v>0</v>
      </c>
    </row>
    <row r="35" spans="1:15" x14ac:dyDescent="0.2">
      <c r="L35" t="s">
        <v>40</v>
      </c>
      <c r="O35" s="18">
        <f>+K9</f>
        <v>0</v>
      </c>
    </row>
    <row r="36" spans="1:15" x14ac:dyDescent="0.2">
      <c r="L36" t="s">
        <v>41</v>
      </c>
      <c r="O36" s="18">
        <f>SUM(O34:O35)</f>
        <v>0</v>
      </c>
    </row>
    <row r="37" spans="1:15" x14ac:dyDescent="0.2">
      <c r="A37" s="15" t="s">
        <v>42</v>
      </c>
      <c r="O37" s="18">
        <f>IF((L25-K8-K9)&lt;L32,L25-K8-K9,L32)</f>
        <v>10000</v>
      </c>
    </row>
    <row r="39" spans="1:15" x14ac:dyDescent="0.2">
      <c r="A39" t="s">
        <v>43</v>
      </c>
    </row>
    <row r="41" spans="1:15" x14ac:dyDescent="0.2">
      <c r="A41" t="s">
        <v>44</v>
      </c>
    </row>
    <row r="42" spans="1:15" x14ac:dyDescent="0.2">
      <c r="A42" t="s">
        <v>45</v>
      </c>
    </row>
    <row r="43" spans="1:15" x14ac:dyDescent="0.2">
      <c r="A43" t="s">
        <v>46</v>
      </c>
    </row>
    <row r="44" spans="1:15" x14ac:dyDescent="0.2">
      <c r="A44" t="s">
        <v>47</v>
      </c>
    </row>
    <row r="45" spans="1:15" x14ac:dyDescent="0.2">
      <c r="A45" t="s">
        <v>48</v>
      </c>
    </row>
  </sheetData>
  <sheetProtection sheet="1" objects="1" scenarios="1" selectLockedCells="1"/>
  <protectedRanges>
    <protectedRange sqref="D2:E2" name="Range6"/>
    <protectedRange sqref="L13" name="Range4"/>
    <protectedRange sqref="F13" name="Range3"/>
    <protectedRange sqref="O11:O12" name="Range2"/>
    <protectedRange sqref="K4:K6" name="Range1"/>
    <protectedRange sqref="E2" name="Range5"/>
  </protectedRanges>
  <customSheetViews>
    <customSheetView guid="{E397D75B-683A-4422-AD5D-BFC8A3FA721F}" topLeftCell="A4">
      <selection activeCell="K5" sqref="K5"/>
      <pageMargins left="0.75" right="0.75" top="1" bottom="1" header="0.5" footer="0.5"/>
      <pageSetup orientation="portrait" verticalDpi="0" r:id="rId1"/>
      <headerFooter alignWithMargins="0"/>
    </customSheetView>
  </customSheetViews>
  <mergeCells count="1">
    <mergeCell ref="D2:G2"/>
  </mergeCells>
  <phoneticPr fontId="0" type="noConversion"/>
  <pageMargins left="0.75" right="0.75" top="1" bottom="1" header="0.5" footer="0.5"/>
  <pageSetup orientation="portrait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selection activeCell="L13" sqref="L13"/>
    </sheetView>
  </sheetViews>
  <sheetFormatPr defaultRowHeight="12.75" x14ac:dyDescent="0.2"/>
  <cols>
    <col min="1" max="2" width="3" customWidth="1"/>
    <col min="3" max="3" width="5.7109375" customWidth="1"/>
    <col min="4" max="4" width="3.5703125" customWidth="1"/>
    <col min="5" max="5" width="13.7109375" customWidth="1"/>
    <col min="6" max="6" width="3.5703125" customWidth="1"/>
    <col min="7" max="7" width="12.7109375" customWidth="1"/>
    <col min="8" max="8" width="3.5703125" customWidth="1"/>
    <col min="9" max="9" width="12.7109375" customWidth="1"/>
    <col min="10" max="10" width="3.5703125" customWidth="1"/>
    <col min="11" max="13" width="12.7109375" customWidth="1"/>
    <col min="14" max="14" width="6.7109375" customWidth="1"/>
    <col min="15" max="15" width="19.7109375" customWidth="1"/>
  </cols>
  <sheetData>
    <row r="1" spans="1:15" ht="20.25" x14ac:dyDescent="0.3">
      <c r="A1" s="1" t="s">
        <v>0</v>
      </c>
      <c r="K1" s="1">
        <v>2008</v>
      </c>
    </row>
    <row r="2" spans="1:15" ht="16.5" thickBot="1" x14ac:dyDescent="0.3">
      <c r="A2" s="2" t="s">
        <v>1</v>
      </c>
      <c r="B2" s="2"/>
      <c r="C2" s="2"/>
      <c r="D2" s="95" t="s">
        <v>55</v>
      </c>
      <c r="E2" s="96"/>
      <c r="F2" s="96"/>
      <c r="G2" s="96"/>
      <c r="H2" s="3"/>
      <c r="I2" s="3"/>
      <c r="J2" s="3"/>
      <c r="K2" s="3"/>
      <c r="L2" s="3"/>
      <c r="M2" s="3"/>
      <c r="N2" s="3"/>
      <c r="O2" s="3"/>
    </row>
    <row r="3" spans="1:15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>
        <f>SUM(K4+K5-K6)</f>
        <v>0</v>
      </c>
    </row>
    <row r="4" spans="1:15" x14ac:dyDescent="0.2">
      <c r="A4" s="7"/>
      <c r="B4" s="5" t="s">
        <v>3</v>
      </c>
      <c r="C4" s="5"/>
      <c r="D4" s="5"/>
      <c r="E4" s="5"/>
      <c r="F4" s="5"/>
      <c r="G4" s="5"/>
      <c r="H4" s="5"/>
      <c r="I4" s="5"/>
      <c r="J4" s="5"/>
      <c r="K4" s="38"/>
      <c r="L4" s="5"/>
      <c r="M4" s="5"/>
      <c r="N4" s="5"/>
      <c r="O4" s="8"/>
    </row>
    <row r="5" spans="1:15" x14ac:dyDescent="0.2">
      <c r="A5" s="7"/>
      <c r="B5" s="5" t="s">
        <v>4</v>
      </c>
      <c r="C5" s="5"/>
      <c r="D5" s="5"/>
      <c r="E5" s="5"/>
      <c r="F5" s="5"/>
      <c r="G5" s="5"/>
      <c r="H5" s="5"/>
      <c r="I5" s="5"/>
      <c r="J5" s="5"/>
      <c r="K5" s="39"/>
      <c r="L5" s="5"/>
      <c r="M5" s="5"/>
      <c r="N5" s="5"/>
      <c r="O5" s="8"/>
    </row>
    <row r="6" spans="1:15" x14ac:dyDescent="0.2">
      <c r="A6" s="7"/>
      <c r="B6" s="5" t="s">
        <v>5</v>
      </c>
      <c r="C6" s="5"/>
      <c r="D6" s="5"/>
      <c r="E6" s="5"/>
      <c r="F6" s="5"/>
      <c r="G6" s="5"/>
      <c r="H6" s="5"/>
      <c r="I6" s="5"/>
      <c r="J6" s="5"/>
      <c r="K6" s="39"/>
      <c r="L6" s="5"/>
      <c r="M6" s="5"/>
      <c r="N6" s="5"/>
      <c r="O6" s="8"/>
    </row>
    <row r="7" spans="1:15" x14ac:dyDescent="0.2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40"/>
      <c r="L7" s="5"/>
      <c r="M7" s="5"/>
      <c r="N7" s="5"/>
      <c r="O7" s="6">
        <f>SUM(K8+K9)</f>
        <v>0</v>
      </c>
    </row>
    <row r="8" spans="1:15" x14ac:dyDescent="0.2">
      <c r="A8" s="7"/>
      <c r="B8" s="5" t="s">
        <v>7</v>
      </c>
      <c r="C8" s="5"/>
      <c r="D8" s="5"/>
      <c r="E8" s="5"/>
      <c r="F8" s="5"/>
      <c r="G8" s="5"/>
      <c r="H8" s="5"/>
      <c r="I8" s="5"/>
      <c r="J8" s="5"/>
      <c r="K8" s="41">
        <f>SUM(K4*0.05)</f>
        <v>0</v>
      </c>
      <c r="L8" s="5"/>
      <c r="M8" s="5"/>
      <c r="N8" s="5"/>
      <c r="O8" s="8"/>
    </row>
    <row r="9" spans="1:15" x14ac:dyDescent="0.2">
      <c r="A9" s="7"/>
      <c r="B9" s="5" t="s">
        <v>8</v>
      </c>
      <c r="C9" s="5"/>
      <c r="D9" s="5"/>
      <c r="E9" s="5"/>
      <c r="F9" s="5"/>
      <c r="G9" s="5"/>
      <c r="H9" s="5"/>
      <c r="I9" s="5"/>
      <c r="J9" s="5"/>
      <c r="K9" s="41">
        <f>SUM(K8*0.25)</f>
        <v>0</v>
      </c>
      <c r="L9" s="5"/>
      <c r="M9" s="5"/>
      <c r="N9" s="5"/>
      <c r="O9" s="8"/>
    </row>
    <row r="10" spans="1:15" x14ac:dyDescent="0.2">
      <c r="A10" s="7"/>
      <c r="B10" s="5"/>
      <c r="C10" s="5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"/>
    </row>
    <row r="11" spans="1:15" x14ac:dyDescent="0.2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2">
        <v>0</v>
      </c>
    </row>
    <row r="12" spans="1:15" x14ac:dyDescent="0.2">
      <c r="A12" s="4" t="s">
        <v>54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2">
        <v>0</v>
      </c>
    </row>
    <row r="13" spans="1:15" ht="13.5" thickBot="1" x14ac:dyDescent="0.25">
      <c r="A13" s="10" t="s">
        <v>12</v>
      </c>
      <c r="B13" s="11"/>
      <c r="C13" s="11"/>
      <c r="D13" s="11"/>
      <c r="E13" s="11"/>
      <c r="F13" s="35"/>
      <c r="G13" s="11"/>
      <c r="H13" s="12" t="s">
        <v>13</v>
      </c>
      <c r="I13" s="11"/>
      <c r="J13" s="11"/>
      <c r="K13" s="11"/>
      <c r="L13" s="35"/>
      <c r="M13" s="11"/>
      <c r="N13" s="11"/>
      <c r="O13" s="13"/>
    </row>
    <row r="14" spans="1:15" ht="18" x14ac:dyDescent="0.25">
      <c r="A14" s="14" t="s">
        <v>14</v>
      </c>
    </row>
    <row r="15" spans="1:15" x14ac:dyDescent="0.2">
      <c r="A15" s="15" t="s">
        <v>15</v>
      </c>
      <c r="B15" s="15" t="s">
        <v>16</v>
      </c>
      <c r="C15" s="15"/>
    </row>
    <row r="16" spans="1:15" x14ac:dyDescent="0.2">
      <c r="B16" s="15" t="s">
        <v>17</v>
      </c>
      <c r="C16" s="15" t="s">
        <v>18</v>
      </c>
    </row>
    <row r="17" spans="1:15" x14ac:dyDescent="0.2">
      <c r="D17" t="s">
        <v>19</v>
      </c>
      <c r="E17" s="16">
        <v>1</v>
      </c>
      <c r="F17" t="s">
        <v>20</v>
      </c>
      <c r="G17" s="43">
        <f>+O3</f>
        <v>0</v>
      </c>
      <c r="H17" t="s">
        <v>21</v>
      </c>
      <c r="I17" s="43">
        <f>+E17*G17</f>
        <v>0</v>
      </c>
      <c r="K17">
        <v>0</v>
      </c>
    </row>
    <row r="18" spans="1:15" x14ac:dyDescent="0.2">
      <c r="D18" t="s">
        <v>22</v>
      </c>
      <c r="E18" s="43">
        <v>46000</v>
      </c>
    </row>
    <row r="19" spans="1:15" ht="13.5" thickBot="1" x14ac:dyDescent="0.25">
      <c r="D19" s="15" t="s">
        <v>23</v>
      </c>
      <c r="K19" s="18">
        <f>MIN(I17,E18)</f>
        <v>0</v>
      </c>
    </row>
    <row r="20" spans="1:15" x14ac:dyDescent="0.2">
      <c r="B20" s="15" t="s">
        <v>24</v>
      </c>
      <c r="C20" s="15"/>
      <c r="D20" s="15" t="s">
        <v>25</v>
      </c>
      <c r="M20" s="19"/>
      <c r="N20" s="20"/>
      <c r="O20" s="21"/>
    </row>
    <row r="21" spans="1:15" x14ac:dyDescent="0.2">
      <c r="D21" t="s">
        <v>26</v>
      </c>
      <c r="M21" s="22" t="str">
        <f>IF(AND(O11&lt;40000, K19&lt;10000),"You are Eligible for ","You are Not Elligible for ")</f>
        <v xml:space="preserve">You are Eligible for </v>
      </c>
      <c r="N21" s="23"/>
      <c r="O21" s="24"/>
    </row>
    <row r="22" spans="1:15" x14ac:dyDescent="0.2">
      <c r="D22" t="s">
        <v>27</v>
      </c>
      <c r="M22" s="22" t="s">
        <v>28</v>
      </c>
      <c r="N22" s="23"/>
      <c r="O22" s="24"/>
    </row>
    <row r="23" spans="1:15" ht="13.5" thickBot="1" x14ac:dyDescent="0.25">
      <c r="D23" t="s">
        <v>29</v>
      </c>
      <c r="M23" s="25"/>
      <c r="N23" s="11"/>
      <c r="O23" s="13"/>
    </row>
    <row r="24" spans="1:15" x14ac:dyDescent="0.2">
      <c r="D24" t="s">
        <v>30</v>
      </c>
      <c r="K24" s="18">
        <f>MIN(40000-O11,10000)</f>
        <v>10000</v>
      </c>
    </row>
    <row r="25" spans="1:15" x14ac:dyDescent="0.2">
      <c r="B25" s="15" t="s">
        <v>31</v>
      </c>
      <c r="L25" s="18">
        <f>MAX(K19,K24)</f>
        <v>10000</v>
      </c>
    </row>
    <row r="26" spans="1:15" x14ac:dyDescent="0.2">
      <c r="A26" s="15" t="s">
        <v>32</v>
      </c>
      <c r="B26" s="15" t="s">
        <v>33</v>
      </c>
      <c r="C26" s="15"/>
    </row>
    <row r="27" spans="1:15" x14ac:dyDescent="0.2">
      <c r="D27" t="s">
        <v>19</v>
      </c>
      <c r="E27" s="44">
        <v>15500</v>
      </c>
      <c r="L27" s="27">
        <f>IF(F13&gt;=50,(E27+E28),E27)</f>
        <v>15500</v>
      </c>
    </row>
    <row r="28" spans="1:15" ht="13.5" thickBot="1" x14ac:dyDescent="0.25">
      <c r="D28" t="s">
        <v>22</v>
      </c>
      <c r="E28" s="45">
        <v>5000</v>
      </c>
      <c r="F28" t="s">
        <v>34</v>
      </c>
      <c r="L28" s="28"/>
    </row>
    <row r="29" spans="1:15" ht="13.5" thickBot="1" x14ac:dyDescent="0.25">
      <c r="D29" t="s">
        <v>35</v>
      </c>
      <c r="E29" s="43">
        <v>3000</v>
      </c>
      <c r="F29" t="s">
        <v>49</v>
      </c>
      <c r="L29" s="29">
        <f>SUM(E27:E29)</f>
        <v>23500</v>
      </c>
      <c r="M29" s="30" t="str">
        <f>IF(AND(L13&gt;14.99, O13&lt;15000), "You are Eligible for Cap Expansion", "You are not Eligible for Cap Expansion")</f>
        <v>You are not Eligible for Cap Expansion</v>
      </c>
      <c r="N29" s="31"/>
      <c r="O29" s="32"/>
    </row>
    <row r="30" spans="1:15" x14ac:dyDescent="0.2">
      <c r="E30" t="s">
        <v>50</v>
      </c>
    </row>
    <row r="31" spans="1:15" x14ac:dyDescent="0.2">
      <c r="E31" t="s">
        <v>36</v>
      </c>
    </row>
    <row r="32" spans="1:15" x14ac:dyDescent="0.2">
      <c r="B32" s="15" t="s">
        <v>37</v>
      </c>
      <c r="L32" s="18">
        <f>IF(L13&gt;=15,L29,L27)</f>
        <v>15500</v>
      </c>
    </row>
    <row r="34" spans="1:15" x14ac:dyDescent="0.2">
      <c r="A34" s="15" t="s">
        <v>38</v>
      </c>
      <c r="L34" t="s">
        <v>39</v>
      </c>
      <c r="O34" s="47">
        <f>+K8</f>
        <v>0</v>
      </c>
    </row>
    <row r="35" spans="1:15" x14ac:dyDescent="0.2">
      <c r="L35" t="s">
        <v>40</v>
      </c>
      <c r="O35" s="47">
        <f>+K9</f>
        <v>0</v>
      </c>
    </row>
    <row r="36" spans="1:15" x14ac:dyDescent="0.2">
      <c r="L36" t="s">
        <v>41</v>
      </c>
      <c r="O36" s="47">
        <f>SUM(O34:O35)</f>
        <v>0</v>
      </c>
    </row>
    <row r="37" spans="1:15" ht="18" x14ac:dyDescent="0.25">
      <c r="A37" s="15" t="s">
        <v>42</v>
      </c>
      <c r="O37" s="46">
        <f>IF((L25-K8-K9)&lt;L32,L25-K8-K9,L32)</f>
        <v>10000</v>
      </c>
    </row>
    <row r="39" spans="1:15" x14ac:dyDescent="0.2">
      <c r="A39" t="s">
        <v>43</v>
      </c>
    </row>
    <row r="41" spans="1:15" x14ac:dyDescent="0.2">
      <c r="A41" t="s">
        <v>44</v>
      </c>
    </row>
    <row r="42" spans="1:15" x14ac:dyDescent="0.2">
      <c r="A42" t="s">
        <v>45</v>
      </c>
    </row>
    <row r="43" spans="1:15" x14ac:dyDescent="0.2">
      <c r="A43" t="s">
        <v>46</v>
      </c>
    </row>
    <row r="44" spans="1:15" x14ac:dyDescent="0.2">
      <c r="A44" t="s">
        <v>47</v>
      </c>
    </row>
    <row r="45" spans="1:15" x14ac:dyDescent="0.2">
      <c r="A45" t="s">
        <v>48</v>
      </c>
    </row>
  </sheetData>
  <sheetProtection selectLockedCells="1"/>
  <protectedRanges>
    <protectedRange sqref="D2:E2" name="Range6"/>
    <protectedRange sqref="L13" name="Range4"/>
    <protectedRange sqref="F13" name="Range3"/>
    <protectedRange sqref="O11:O12" name="Range2"/>
    <protectedRange sqref="K4:K6" name="Range1"/>
    <protectedRange sqref="E2" name="Range5"/>
  </protectedRanges>
  <customSheetViews>
    <customSheetView guid="{E397D75B-683A-4422-AD5D-BFC8A3FA721F}" fitToPage="1">
      <selection activeCell="O37" sqref="O37"/>
      <pageMargins left="0.75" right="0.75" top="1" bottom="1" header="0.5" footer="0.5"/>
      <pageSetup scale="70" orientation="portrait" verticalDpi="0" r:id="rId1"/>
      <headerFooter alignWithMargins="0"/>
    </customSheetView>
  </customSheetViews>
  <mergeCells count="1">
    <mergeCell ref="D2:G2"/>
  </mergeCells>
  <phoneticPr fontId="0" type="noConversion"/>
  <pageMargins left="0.75" right="0.75" top="1" bottom="1" header="0.5" footer="0.5"/>
  <pageSetup scale="70" orientation="portrait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activeCell="O13" sqref="O13"/>
    </sheetView>
  </sheetViews>
  <sheetFormatPr defaultRowHeight="12.75" x14ac:dyDescent="0.2"/>
  <cols>
    <col min="1" max="2" width="3" customWidth="1"/>
    <col min="3" max="3" width="5.7109375" customWidth="1"/>
    <col min="4" max="4" width="3.5703125" customWidth="1"/>
    <col min="5" max="5" width="13.7109375" customWidth="1"/>
    <col min="6" max="6" width="3.5703125" customWidth="1"/>
    <col min="7" max="7" width="12.7109375" customWidth="1"/>
    <col min="8" max="8" width="3.5703125" customWidth="1"/>
    <col min="9" max="9" width="12.7109375" customWidth="1"/>
    <col min="10" max="10" width="3.5703125" customWidth="1"/>
    <col min="11" max="13" width="12.7109375" customWidth="1"/>
    <col min="14" max="14" width="6.7109375" customWidth="1"/>
    <col min="15" max="15" width="19.7109375" customWidth="1"/>
  </cols>
  <sheetData>
    <row r="1" spans="1:15" ht="20.25" x14ac:dyDescent="0.3">
      <c r="A1" s="1" t="s">
        <v>0</v>
      </c>
      <c r="K1" s="84">
        <v>2009</v>
      </c>
    </row>
    <row r="2" spans="1:15" ht="16.5" thickBot="1" x14ac:dyDescent="0.3">
      <c r="A2" s="48" t="s">
        <v>1</v>
      </c>
      <c r="B2" s="48"/>
      <c r="C2" s="48"/>
      <c r="D2" s="95" t="s">
        <v>56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62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0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40"/>
      <c r="L7" s="51"/>
      <c r="M7" s="51"/>
      <c r="N7" s="51"/>
      <c r="O7" s="52">
        <f>SUM(K8+K9)</f>
        <v>0</v>
      </c>
    </row>
    <row r="8" spans="1:15" x14ac:dyDescent="0.2">
      <c r="A8" s="53"/>
      <c r="B8" s="51" t="s">
        <v>7</v>
      </c>
      <c r="C8" s="51"/>
      <c r="D8" s="51"/>
      <c r="E8" s="51"/>
      <c r="F8" s="51"/>
      <c r="G8" s="51"/>
      <c r="H8" s="51"/>
      <c r="I8" s="51"/>
      <c r="J8" s="51"/>
      <c r="K8" s="40">
        <f>SUM(K4*0.05)</f>
        <v>0</v>
      </c>
      <c r="L8" s="51"/>
      <c r="M8" s="51"/>
      <c r="N8" s="51"/>
      <c r="O8" s="54"/>
    </row>
    <row r="9" spans="1:15" x14ac:dyDescent="0.2">
      <c r="A9" s="53"/>
      <c r="B9" s="51" t="s">
        <v>8</v>
      </c>
      <c r="C9" s="51"/>
      <c r="D9" s="51"/>
      <c r="E9" s="51"/>
      <c r="F9" s="51"/>
      <c r="G9" s="51"/>
      <c r="H9" s="51"/>
      <c r="I9" s="51"/>
      <c r="J9" s="51"/>
      <c r="K9" s="36">
        <f>K4*AVERAGE(M9,N9)</f>
        <v>0</v>
      </c>
      <c r="L9" s="79" t="s">
        <v>57</v>
      </c>
      <c r="M9" s="83">
        <v>1.6500000000000001E-2</v>
      </c>
      <c r="N9" s="80">
        <v>2.1000000000000001E-2</v>
      </c>
      <c r="O9" s="54"/>
    </row>
    <row r="10" spans="1:15" x14ac:dyDescent="0.2">
      <c r="A10" s="53"/>
      <c r="B10" s="51"/>
      <c r="C10" s="51" t="s">
        <v>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4"/>
    </row>
    <row r="11" spans="1:15" x14ac:dyDescent="0.2">
      <c r="A11" s="50" t="s">
        <v>64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2"/>
    </row>
    <row r="12" spans="1:15" x14ac:dyDescent="0.2">
      <c r="A12" s="50" t="s">
        <v>65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 t="s">
        <v>66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2"/>
    </row>
    <row r="14" spans="1:15" ht="13.5" thickBot="1" x14ac:dyDescent="0.25">
      <c r="A14" s="55" t="s">
        <v>63</v>
      </c>
      <c r="B14" s="56"/>
      <c r="C14" s="56"/>
      <c r="D14" s="56"/>
      <c r="E14" s="56"/>
      <c r="F14" s="35"/>
      <c r="G14" s="56"/>
      <c r="H14" s="57" t="s">
        <v>13</v>
      </c>
      <c r="I14" s="56"/>
      <c r="J14" s="56"/>
      <c r="K14" s="56"/>
      <c r="L14" s="35"/>
      <c r="M14" s="56"/>
      <c r="N14" s="56"/>
      <c r="O14" s="58"/>
    </row>
    <row r="15" spans="1:15" ht="18" x14ac:dyDescent="0.25">
      <c r="A15" s="59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x14ac:dyDescent="0.2">
      <c r="A16" s="61" t="s">
        <v>15</v>
      </c>
      <c r="B16" s="61" t="s">
        <v>16</v>
      </c>
      <c r="C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0"/>
      <c r="B17" s="61" t="s">
        <v>17</v>
      </c>
      <c r="C17" s="61" t="s">
        <v>18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0"/>
      <c r="C18" s="60"/>
      <c r="D18" s="60" t="s">
        <v>19</v>
      </c>
      <c r="E18" s="62">
        <v>1</v>
      </c>
      <c r="F18" s="60" t="s">
        <v>20</v>
      </c>
      <c r="G18" s="63">
        <f>+O3</f>
        <v>0</v>
      </c>
      <c r="H18" s="60" t="s">
        <v>21</v>
      </c>
      <c r="I18" s="63">
        <f>+E18*G18</f>
        <v>0</v>
      </c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22</v>
      </c>
      <c r="F19" s="60"/>
      <c r="G19" s="60"/>
      <c r="H19" s="60"/>
      <c r="I19" s="63">
        <v>49000</v>
      </c>
      <c r="J19" s="60"/>
      <c r="K19" s="60"/>
      <c r="L19" s="60"/>
      <c r="M19" s="60"/>
      <c r="N19" s="60"/>
      <c r="O19" s="60"/>
    </row>
    <row r="20" spans="1:15" ht="13.5" thickBot="1" x14ac:dyDescent="0.25">
      <c r="A20" s="60"/>
      <c r="B20" s="60"/>
      <c r="C20" s="60"/>
      <c r="D20" s="61" t="s">
        <v>23</v>
      </c>
      <c r="E20" s="60"/>
      <c r="F20" s="60"/>
      <c r="G20" s="60"/>
      <c r="H20" s="60"/>
      <c r="I20" s="60"/>
      <c r="J20" s="60"/>
      <c r="K20" s="64">
        <f>MIN(I18,I19)</f>
        <v>0</v>
      </c>
      <c r="L20" s="60"/>
      <c r="M20" s="60"/>
      <c r="N20" s="60"/>
      <c r="O20" s="60"/>
    </row>
    <row r="21" spans="1:15" x14ac:dyDescent="0.2">
      <c r="A21" s="60"/>
      <c r="B21" s="61" t="s">
        <v>24</v>
      </c>
      <c r="C21" s="61"/>
      <c r="D21" s="61" t="s">
        <v>25</v>
      </c>
      <c r="E21" s="60"/>
      <c r="F21" s="60"/>
      <c r="G21" s="60"/>
      <c r="H21" s="60"/>
      <c r="I21" s="60"/>
      <c r="J21" s="60"/>
      <c r="K21" s="60"/>
      <c r="L21" s="60"/>
      <c r="M21" s="65"/>
      <c r="N21" s="66"/>
      <c r="O21" s="67"/>
    </row>
    <row r="22" spans="1:15" x14ac:dyDescent="0.2">
      <c r="A22" s="60"/>
      <c r="B22" s="60"/>
      <c r="C22" s="60"/>
      <c r="D22" s="60" t="s">
        <v>26</v>
      </c>
      <c r="E22" s="60"/>
      <c r="F22" s="60"/>
      <c r="G22" s="60"/>
      <c r="H22" s="60"/>
      <c r="I22" s="60"/>
      <c r="J22" s="60"/>
      <c r="K22" s="60"/>
      <c r="L22" s="60"/>
      <c r="M22" s="68" t="str">
        <f>IF(AND(O11&lt;40000, K20&lt;10000),"You are Eligible for ","You are Not Elligible for ")</f>
        <v xml:space="preserve">You are Eligible for </v>
      </c>
      <c r="N22" s="69"/>
      <c r="O22" s="70"/>
    </row>
    <row r="23" spans="1:15" x14ac:dyDescent="0.2">
      <c r="A23" s="60"/>
      <c r="B23" s="60"/>
      <c r="C23" s="60"/>
      <c r="D23" s="60" t="s">
        <v>27</v>
      </c>
      <c r="E23" s="60"/>
      <c r="F23" s="60"/>
      <c r="G23" s="60"/>
      <c r="H23" s="60"/>
      <c r="I23" s="60"/>
      <c r="J23" s="60"/>
      <c r="K23" s="60"/>
      <c r="L23" s="60"/>
      <c r="M23" s="68" t="s">
        <v>28</v>
      </c>
      <c r="N23" s="69"/>
      <c r="O23" s="70"/>
    </row>
    <row r="24" spans="1:15" ht="13.5" thickBot="1" x14ac:dyDescent="0.25">
      <c r="A24" s="60"/>
      <c r="B24" s="60"/>
      <c r="C24" s="60"/>
      <c r="D24" s="60" t="s">
        <v>29</v>
      </c>
      <c r="E24" s="60"/>
      <c r="F24" s="60"/>
      <c r="G24" s="60"/>
      <c r="H24" s="60"/>
      <c r="I24" s="60"/>
      <c r="J24" s="60"/>
      <c r="K24" s="60"/>
      <c r="L24" s="60"/>
      <c r="M24" s="71"/>
      <c r="N24" s="56"/>
      <c r="O24" s="58"/>
    </row>
    <row r="25" spans="1:15" x14ac:dyDescent="0.2">
      <c r="A25" s="60"/>
      <c r="B25" s="60"/>
      <c r="C25" s="60"/>
      <c r="D25" s="60" t="s">
        <v>30</v>
      </c>
      <c r="E25" s="60"/>
      <c r="F25" s="60"/>
      <c r="G25" s="60"/>
      <c r="H25" s="60"/>
      <c r="I25" s="60"/>
      <c r="J25" s="60"/>
      <c r="K25" s="64">
        <f>MIN(40000-O11,10000)</f>
        <v>10000</v>
      </c>
      <c r="L25" s="60"/>
      <c r="M25" s="60"/>
      <c r="N25" s="60"/>
      <c r="O25" s="60"/>
    </row>
    <row r="26" spans="1:15" x14ac:dyDescent="0.2">
      <c r="A26" s="60"/>
      <c r="B26" s="61" t="s">
        <v>31</v>
      </c>
      <c r="C26" s="60"/>
      <c r="D26" s="60"/>
      <c r="E26" s="60"/>
      <c r="F26" s="60"/>
      <c r="G26" s="60"/>
      <c r="H26" s="60"/>
      <c r="I26" s="60"/>
      <c r="J26" s="60"/>
      <c r="K26" s="60"/>
      <c r="L26" s="64">
        <f>MAX(K20,K25)</f>
        <v>10000</v>
      </c>
      <c r="M26" s="60"/>
      <c r="N26" s="60"/>
      <c r="O26" s="60"/>
    </row>
    <row r="27" spans="1:15" x14ac:dyDescent="0.2">
      <c r="A27" s="61" t="s">
        <v>32</v>
      </c>
      <c r="B27" s="61" t="s">
        <v>33</v>
      </c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x14ac:dyDescent="0.2">
      <c r="A28" s="60"/>
      <c r="B28" s="60"/>
      <c r="C28" s="60"/>
      <c r="D28" s="60" t="s">
        <v>19</v>
      </c>
      <c r="E28" s="72">
        <v>16500</v>
      </c>
      <c r="F28" s="60"/>
      <c r="G28" s="60"/>
      <c r="H28" s="60"/>
      <c r="I28" s="60"/>
      <c r="J28" s="60"/>
      <c r="K28" s="60"/>
      <c r="L28" s="64">
        <f>E28</f>
        <v>16500</v>
      </c>
      <c r="M28" s="60"/>
      <c r="N28" s="60"/>
      <c r="O28" s="60"/>
    </row>
    <row r="29" spans="1:15" ht="13.5" thickBot="1" x14ac:dyDescent="0.25">
      <c r="A29" s="60"/>
      <c r="B29" s="60"/>
      <c r="C29" s="60"/>
      <c r="D29" s="60" t="s">
        <v>22</v>
      </c>
      <c r="E29" s="73">
        <v>5500</v>
      </c>
      <c r="F29" s="60" t="s">
        <v>34</v>
      </c>
      <c r="G29" s="60"/>
      <c r="H29" s="60"/>
      <c r="I29" s="60"/>
      <c r="J29" s="60"/>
      <c r="K29" s="60"/>
      <c r="L29" s="64">
        <f>IF(F14&gt;=50,E29,0)</f>
        <v>0</v>
      </c>
      <c r="M29" s="60"/>
      <c r="N29" s="60"/>
      <c r="O29" s="60"/>
    </row>
    <row r="30" spans="1:15" ht="13.5" thickBot="1" x14ac:dyDescent="0.25">
      <c r="A30" s="60"/>
      <c r="B30" s="60"/>
      <c r="C30" s="60"/>
      <c r="D30" s="60" t="s">
        <v>35</v>
      </c>
      <c r="E30" s="63">
        <v>3000</v>
      </c>
      <c r="F30" s="60" t="s">
        <v>49</v>
      </c>
      <c r="G30" s="60"/>
      <c r="H30" s="60"/>
      <c r="I30" s="60"/>
      <c r="J30" s="60"/>
      <c r="K30" s="60"/>
      <c r="L30" s="64">
        <f>IF(L14&gt;=15,E30,0)</f>
        <v>0</v>
      </c>
      <c r="M30" s="74" t="str">
        <f>IF(AND(L14&gt;14.99, O14&lt;15000), "You are Eligible for Cap Expansion", "You are not Eligible for Cap Expansion")</f>
        <v>You are not Eligible for Cap Expansion</v>
      </c>
      <c r="N30" s="75"/>
      <c r="O30" s="76"/>
    </row>
    <row r="31" spans="1:15" x14ac:dyDescent="0.2">
      <c r="A31" s="60"/>
      <c r="B31" s="60"/>
      <c r="C31" s="60"/>
      <c r="D31" s="60"/>
      <c r="E31" s="60" t="s">
        <v>50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x14ac:dyDescent="0.2">
      <c r="A32" s="60"/>
      <c r="B32" s="60"/>
      <c r="C32" s="60"/>
      <c r="D32" s="60"/>
      <c r="E32" s="60" t="s">
        <v>36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SUM(L28:L30)</f>
        <v>16500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39</v>
      </c>
      <c r="M35" s="60"/>
      <c r="N35" s="60"/>
      <c r="O35" s="77">
        <f>+K8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+K9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42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IF((L26-K8-K9)&lt;L33,L26-K8-K9,L33)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43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 t="s">
        <v>44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60" t="s">
        <v>45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60" t="s">
        <v>46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60" t="s">
        <v>47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</sheetData>
  <sheetProtection password="CFA3" sheet="1" selectLockedCells="1"/>
  <protectedRanges>
    <protectedRange sqref="D2:E2" name="Range6"/>
    <protectedRange sqref="L14" name="Range4"/>
    <protectedRange sqref="F14" name="Range3"/>
    <protectedRange sqref="O11:O13" name="Range2"/>
    <protectedRange sqref="K4:K6" name="Range1"/>
    <protectedRange sqref="E2" name="Range5"/>
  </protectedRanges>
  <customSheetViews>
    <customSheetView guid="{E397D75B-683A-4422-AD5D-BFC8A3FA721F}" fitToPage="1">
      <selection activeCell="K4" sqref="K4"/>
      <pageMargins left="0.75" right="0.75" top="1" bottom="1" header="0.5" footer="0.5"/>
      <pageSetup scale="70" orientation="portrait" verticalDpi="0" r:id="rId1"/>
      <headerFooter alignWithMargins="0"/>
    </customSheetView>
  </customSheetViews>
  <mergeCells count="1">
    <mergeCell ref="D2:G2"/>
  </mergeCells>
  <pageMargins left="0.75" right="0.75" top="1" bottom="1" header="0.5" footer="0.5"/>
  <pageSetup scale="70" orientation="portrait" verticalDpi="0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activeCell="O3" sqref="O3"/>
    </sheetView>
  </sheetViews>
  <sheetFormatPr defaultRowHeight="12.75" x14ac:dyDescent="0.2"/>
  <cols>
    <col min="1" max="1" width="9.7109375" customWidth="1"/>
    <col min="5" max="5" width="10.7109375" customWidth="1"/>
    <col min="7" max="7" width="10.7109375" customWidth="1"/>
    <col min="8" max="8" width="8.28515625" customWidth="1"/>
    <col min="9" max="9" width="11.140625" customWidth="1"/>
    <col min="10" max="10" width="6.140625" customWidth="1"/>
    <col min="11" max="12" width="11.5703125" customWidth="1"/>
    <col min="15" max="15" width="18.42578125" customWidth="1"/>
  </cols>
  <sheetData>
    <row r="1" spans="1:15" ht="20.25" x14ac:dyDescent="0.3">
      <c r="A1" s="1" t="s">
        <v>0</v>
      </c>
      <c r="K1" s="84">
        <v>2010</v>
      </c>
    </row>
    <row r="2" spans="1:15" ht="16.5" thickBot="1" x14ac:dyDescent="0.3">
      <c r="A2" s="48" t="s">
        <v>1</v>
      </c>
      <c r="B2" s="48"/>
      <c r="C2" s="48"/>
      <c r="D2" s="95" t="s">
        <v>56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SUM(K4+K5-K6)</f>
        <v>29000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3">
        <v>25000</v>
      </c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3">
        <v>10000</v>
      </c>
      <c r="L5" s="51"/>
      <c r="M5" s="51"/>
      <c r="N5" s="51"/>
      <c r="O5" s="54"/>
    </row>
    <row r="6" spans="1:15" x14ac:dyDescent="0.2">
      <c r="A6" s="53"/>
      <c r="B6" s="51" t="s">
        <v>62</v>
      </c>
      <c r="C6" s="51"/>
      <c r="D6" s="51"/>
      <c r="E6" s="51"/>
      <c r="F6" s="51"/>
      <c r="G6" s="51"/>
      <c r="H6" s="51"/>
      <c r="I6" s="51"/>
      <c r="J6" s="51"/>
      <c r="K6" s="33">
        <v>6000</v>
      </c>
      <c r="L6" s="51"/>
      <c r="M6" s="51"/>
      <c r="N6" s="51"/>
      <c r="O6" s="54"/>
    </row>
    <row r="7" spans="1:15" x14ac:dyDescent="0.2">
      <c r="A7" s="50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40"/>
      <c r="L7" s="51"/>
      <c r="M7" s="51"/>
      <c r="N7" s="51"/>
      <c r="O7" s="52">
        <f>SUM(K8+K9)</f>
        <v>1831.25</v>
      </c>
    </row>
    <row r="8" spans="1:15" x14ac:dyDescent="0.2">
      <c r="A8" s="53"/>
      <c r="B8" s="51" t="s">
        <v>7</v>
      </c>
      <c r="C8" s="51"/>
      <c r="D8" s="51"/>
      <c r="E8" s="51"/>
      <c r="F8" s="51"/>
      <c r="G8" s="51"/>
      <c r="H8" s="51"/>
      <c r="I8" s="51"/>
      <c r="J8" s="51"/>
      <c r="K8" s="40">
        <f>SUM(K4*0.05)</f>
        <v>1250</v>
      </c>
      <c r="L8" s="51"/>
      <c r="M8" s="51"/>
      <c r="N8" s="51"/>
      <c r="O8" s="54"/>
    </row>
    <row r="9" spans="1:15" x14ac:dyDescent="0.2">
      <c r="A9" s="53"/>
      <c r="B9" s="51" t="s">
        <v>8</v>
      </c>
      <c r="C9" s="51"/>
      <c r="D9" s="51"/>
      <c r="E9" s="51"/>
      <c r="F9" s="51"/>
      <c r="G9" s="51"/>
      <c r="H9" s="51"/>
      <c r="I9" s="51"/>
      <c r="J9" s="51"/>
      <c r="K9" s="36">
        <f>K4*AVERAGE(M9,N9)</f>
        <v>581.25</v>
      </c>
      <c r="L9" s="79" t="s">
        <v>57</v>
      </c>
      <c r="M9" s="83">
        <v>2.1000000000000001E-2</v>
      </c>
      <c r="N9" s="80">
        <v>2.5499999999999998E-2</v>
      </c>
      <c r="O9" s="54"/>
    </row>
    <row r="10" spans="1:15" x14ac:dyDescent="0.2">
      <c r="A10" s="53"/>
      <c r="B10" s="51"/>
      <c r="C10" s="51" t="s">
        <v>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4"/>
    </row>
    <row r="11" spans="1:15" x14ac:dyDescent="0.2">
      <c r="A11" s="50" t="s">
        <v>64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2"/>
    </row>
    <row r="12" spans="1:15" x14ac:dyDescent="0.2">
      <c r="A12" s="50" t="s">
        <v>65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 t="s">
        <v>66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2"/>
    </row>
    <row r="14" spans="1:15" ht="13.5" thickBot="1" x14ac:dyDescent="0.25">
      <c r="A14" s="55" t="s">
        <v>63</v>
      </c>
      <c r="B14" s="56"/>
      <c r="C14" s="56"/>
      <c r="D14" s="56"/>
      <c r="E14" s="56"/>
      <c r="F14" s="35" t="s">
        <v>67</v>
      </c>
      <c r="G14" s="56"/>
      <c r="H14" s="57" t="s">
        <v>13</v>
      </c>
      <c r="I14" s="56"/>
      <c r="J14" s="56"/>
      <c r="K14" s="56"/>
      <c r="L14" s="35" t="s">
        <v>67</v>
      </c>
      <c r="M14" s="56"/>
      <c r="N14" s="56"/>
      <c r="O14" s="58"/>
    </row>
    <row r="15" spans="1:15" ht="18" x14ac:dyDescent="0.25">
      <c r="A15" s="59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x14ac:dyDescent="0.2">
      <c r="A16" s="61" t="s">
        <v>15</v>
      </c>
      <c r="B16" s="61" t="s">
        <v>16</v>
      </c>
      <c r="C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0"/>
      <c r="B17" s="61" t="s">
        <v>17</v>
      </c>
      <c r="C17" s="61" t="s">
        <v>18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0"/>
      <c r="C18" s="60"/>
      <c r="D18" s="60" t="s">
        <v>19</v>
      </c>
      <c r="E18" s="62">
        <v>1</v>
      </c>
      <c r="F18" s="60" t="s">
        <v>20</v>
      </c>
      <c r="G18" s="63">
        <f>+O3</f>
        <v>29000</v>
      </c>
      <c r="H18" s="60" t="s">
        <v>21</v>
      </c>
      <c r="I18" s="63">
        <f>+E18*G18</f>
        <v>29000</v>
      </c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22</v>
      </c>
      <c r="F19" s="60"/>
      <c r="G19" s="60"/>
      <c r="H19" s="60"/>
      <c r="I19" s="63">
        <v>49000</v>
      </c>
      <c r="J19" s="60"/>
      <c r="K19" s="60"/>
      <c r="L19" s="60"/>
      <c r="M19" s="60"/>
      <c r="N19" s="60"/>
      <c r="O19" s="60"/>
    </row>
    <row r="20" spans="1:15" ht="13.5" thickBot="1" x14ac:dyDescent="0.25">
      <c r="A20" s="60"/>
      <c r="B20" s="60"/>
      <c r="C20" s="60"/>
      <c r="D20" s="61" t="s">
        <v>23</v>
      </c>
      <c r="E20" s="60"/>
      <c r="F20" s="60"/>
      <c r="G20" s="60"/>
      <c r="H20" s="60"/>
      <c r="I20" s="60"/>
      <c r="J20" s="60"/>
      <c r="K20" s="64">
        <f>MIN(I18,I19)</f>
        <v>29000</v>
      </c>
      <c r="L20" s="60"/>
      <c r="M20" s="60"/>
      <c r="N20" s="60"/>
      <c r="O20" s="60"/>
    </row>
    <row r="21" spans="1:15" x14ac:dyDescent="0.2">
      <c r="A21" s="60"/>
      <c r="B21" s="61" t="s">
        <v>24</v>
      </c>
      <c r="C21" s="61"/>
      <c r="D21" s="61" t="s">
        <v>25</v>
      </c>
      <c r="E21" s="60"/>
      <c r="F21" s="60"/>
      <c r="G21" s="60"/>
      <c r="H21" s="60"/>
      <c r="I21" s="60"/>
      <c r="J21" s="60"/>
      <c r="K21" s="60"/>
      <c r="L21" s="60"/>
      <c r="M21" s="65"/>
      <c r="N21" s="66"/>
      <c r="O21" s="67"/>
    </row>
    <row r="22" spans="1:15" x14ac:dyDescent="0.2">
      <c r="A22" s="60"/>
      <c r="B22" s="60"/>
      <c r="C22" s="60"/>
      <c r="D22" s="60" t="s">
        <v>26</v>
      </c>
      <c r="E22" s="60"/>
      <c r="F22" s="60"/>
      <c r="G22" s="60"/>
      <c r="H22" s="60"/>
      <c r="I22" s="60"/>
      <c r="J22" s="60"/>
      <c r="K22" s="60"/>
      <c r="L22" s="60"/>
      <c r="M22" s="68" t="str">
        <f>IF(AND(O11&lt;40000, K20&lt;10000),"You are Eligible for ","You are Not Elligible for ")</f>
        <v xml:space="preserve">You are Not Elligible for </v>
      </c>
      <c r="N22" s="69"/>
      <c r="O22" s="70"/>
    </row>
    <row r="23" spans="1:15" x14ac:dyDescent="0.2">
      <c r="A23" s="60"/>
      <c r="B23" s="60"/>
      <c r="C23" s="60"/>
      <c r="D23" s="60" t="s">
        <v>27</v>
      </c>
      <c r="E23" s="60"/>
      <c r="F23" s="60"/>
      <c r="G23" s="60"/>
      <c r="H23" s="60"/>
      <c r="I23" s="60"/>
      <c r="J23" s="60"/>
      <c r="K23" s="60"/>
      <c r="L23" s="60"/>
      <c r="M23" s="68" t="s">
        <v>28</v>
      </c>
      <c r="N23" s="69"/>
      <c r="O23" s="70"/>
    </row>
    <row r="24" spans="1:15" ht="13.5" thickBot="1" x14ac:dyDescent="0.25">
      <c r="A24" s="60"/>
      <c r="B24" s="60"/>
      <c r="C24" s="60"/>
      <c r="D24" s="60" t="s">
        <v>29</v>
      </c>
      <c r="E24" s="60"/>
      <c r="F24" s="60"/>
      <c r="G24" s="60"/>
      <c r="H24" s="60"/>
      <c r="I24" s="60"/>
      <c r="J24" s="60"/>
      <c r="K24" s="60"/>
      <c r="L24" s="60"/>
      <c r="M24" s="71"/>
      <c r="N24" s="56"/>
      <c r="O24" s="58"/>
    </row>
    <row r="25" spans="1:15" x14ac:dyDescent="0.2">
      <c r="A25" s="60"/>
      <c r="B25" s="60"/>
      <c r="C25" s="60"/>
      <c r="D25" s="60" t="s">
        <v>30</v>
      </c>
      <c r="E25" s="60"/>
      <c r="F25" s="60"/>
      <c r="G25" s="60"/>
      <c r="H25" s="60"/>
      <c r="I25" s="60"/>
      <c r="J25" s="60"/>
      <c r="K25" s="64">
        <f>MIN(40000-O11,10000)</f>
        <v>10000</v>
      </c>
      <c r="L25" s="60"/>
      <c r="M25" s="60"/>
      <c r="N25" s="60"/>
      <c r="O25" s="60"/>
    </row>
    <row r="26" spans="1:15" x14ac:dyDescent="0.2">
      <c r="A26" s="60"/>
      <c r="B26" s="61" t="s">
        <v>31</v>
      </c>
      <c r="C26" s="60"/>
      <c r="D26" s="60"/>
      <c r="E26" s="60"/>
      <c r="F26" s="60"/>
      <c r="G26" s="60"/>
      <c r="H26" s="60"/>
      <c r="I26" s="60"/>
      <c r="J26" s="60"/>
      <c r="K26" s="60"/>
      <c r="L26" s="64">
        <f>MAX(K20,K25)</f>
        <v>29000</v>
      </c>
      <c r="M26" s="60"/>
      <c r="N26" s="60"/>
      <c r="O26" s="60"/>
    </row>
    <row r="27" spans="1:15" x14ac:dyDescent="0.2">
      <c r="A27" s="61" t="s">
        <v>32</v>
      </c>
      <c r="B27" s="61" t="s">
        <v>33</v>
      </c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x14ac:dyDescent="0.2">
      <c r="A28" s="60"/>
      <c r="B28" s="60"/>
      <c r="C28" s="60"/>
      <c r="D28" s="60" t="s">
        <v>19</v>
      </c>
      <c r="E28" s="72">
        <v>16500</v>
      </c>
      <c r="F28" s="60"/>
      <c r="G28" s="60"/>
      <c r="H28" s="60"/>
      <c r="I28" s="60"/>
      <c r="J28" s="60"/>
      <c r="K28" s="60"/>
      <c r="L28" s="64">
        <f>E28</f>
        <v>16500</v>
      </c>
      <c r="M28" s="60"/>
      <c r="N28" s="60"/>
      <c r="O28" s="60"/>
    </row>
    <row r="29" spans="1:15" ht="13.5" thickBot="1" x14ac:dyDescent="0.25">
      <c r="A29" s="60"/>
      <c r="B29" s="60"/>
      <c r="C29" s="60"/>
      <c r="D29" s="60" t="s">
        <v>22</v>
      </c>
      <c r="E29" s="73">
        <v>5500</v>
      </c>
      <c r="F29" s="60" t="s">
        <v>34</v>
      </c>
      <c r="G29" s="60"/>
      <c r="H29" s="60"/>
      <c r="I29" s="60"/>
      <c r="J29" s="60"/>
      <c r="K29" s="60"/>
      <c r="L29" s="64">
        <f>IF(F14&gt;=50,E29,0)</f>
        <v>5500</v>
      </c>
      <c r="M29" s="60"/>
      <c r="N29" s="60"/>
      <c r="O29" s="60"/>
    </row>
    <row r="30" spans="1:15" ht="13.5" thickBot="1" x14ac:dyDescent="0.25">
      <c r="A30" s="60"/>
      <c r="B30" s="60"/>
      <c r="C30" s="60"/>
      <c r="D30" s="60" t="s">
        <v>35</v>
      </c>
      <c r="E30" s="63">
        <v>3000</v>
      </c>
      <c r="F30" s="60" t="s">
        <v>49</v>
      </c>
      <c r="G30" s="60"/>
      <c r="H30" s="60"/>
      <c r="I30" s="60"/>
      <c r="J30" s="60"/>
      <c r="K30" s="60"/>
      <c r="L30" s="64">
        <f>IF(L14&gt;=15,E30,0)</f>
        <v>3000</v>
      </c>
      <c r="M30" s="74" t="str">
        <f>IF(AND(L14&gt;14.99, O14&lt;15000), "You are Eligible for Cap Expansion", "You are not Eligible for Cap Expansion")</f>
        <v>You are Eligible for Cap Expansion</v>
      </c>
      <c r="N30" s="75"/>
      <c r="O30" s="76"/>
    </row>
    <row r="31" spans="1:15" x14ac:dyDescent="0.2">
      <c r="A31" s="60"/>
      <c r="B31" s="60"/>
      <c r="C31" s="60"/>
      <c r="D31" s="60"/>
      <c r="E31" s="60" t="s">
        <v>50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x14ac:dyDescent="0.2">
      <c r="A32" s="60"/>
      <c r="B32" s="60"/>
      <c r="C32" s="60"/>
      <c r="D32" s="60"/>
      <c r="E32" s="60" t="s">
        <v>36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SUM(L28:L30)</f>
        <v>25000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39</v>
      </c>
      <c r="M35" s="60"/>
      <c r="N35" s="60"/>
      <c r="O35" s="77">
        <f>+K8</f>
        <v>1250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+K9</f>
        <v>581.25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1831.25</v>
      </c>
    </row>
    <row r="38" spans="1:15" ht="18" x14ac:dyDescent="0.25">
      <c r="A38" s="61" t="s">
        <v>42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IF((L26-K8-K9)&lt;L33,L26-K8-K9,L33)</f>
        <v>25000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43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 t="s">
        <v>44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60" t="s">
        <v>45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60" t="s">
        <v>46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60" t="s">
        <v>47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</sheetData>
  <protectedRanges>
    <protectedRange sqref="D2:E2" name="Range6"/>
    <protectedRange sqref="L14" name="Range4"/>
    <protectedRange sqref="F14" name="Range3"/>
    <protectedRange sqref="O11:O13" name="Range2"/>
    <protectedRange sqref="K4:K6" name="Range1"/>
    <protectedRange sqref="E2" name="Range5"/>
  </protectedRanges>
  <customSheetViews>
    <customSheetView guid="{E397D75B-683A-4422-AD5D-BFC8A3FA721F}" fitToPage="1">
      <selection activeCell="D2" sqref="D2:G2"/>
      <pageMargins left="0.7" right="0.7" top="0.75" bottom="0.75" header="0.3" footer="0.3"/>
      <pageSetup scale="83" orientation="landscape" r:id="rId1"/>
    </customSheetView>
  </customSheetViews>
  <mergeCells count="1">
    <mergeCell ref="D2:G2"/>
  </mergeCells>
  <pageMargins left="0.7" right="0.7" top="0.75" bottom="0.75" header="0.3" footer="0.3"/>
  <pageSetup scale="83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activeCell="M13" sqref="M13"/>
    </sheetView>
  </sheetViews>
  <sheetFormatPr defaultRowHeight="12.75" x14ac:dyDescent="0.2"/>
  <cols>
    <col min="5" max="5" width="11" customWidth="1"/>
    <col min="9" max="9" width="10.85546875" customWidth="1"/>
    <col min="11" max="11" width="11.28515625" customWidth="1"/>
    <col min="12" max="12" width="13" customWidth="1"/>
    <col min="15" max="15" width="16.7109375" customWidth="1"/>
  </cols>
  <sheetData>
    <row r="1" spans="1:15" ht="21" thickBot="1" x14ac:dyDescent="0.35">
      <c r="A1" s="1" t="s">
        <v>0</v>
      </c>
      <c r="H1" s="85" t="s">
        <v>67</v>
      </c>
      <c r="I1" s="86"/>
      <c r="J1" s="87"/>
      <c r="K1" s="84">
        <v>2011</v>
      </c>
    </row>
    <row r="2" spans="1:15" ht="16.5" thickBot="1" x14ac:dyDescent="0.3">
      <c r="A2" s="48" t="s">
        <v>1</v>
      </c>
      <c r="B2" s="48"/>
      <c r="C2" s="48"/>
      <c r="D2" s="95" t="s">
        <v>56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62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0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40"/>
      <c r="L7" s="51"/>
      <c r="M7" s="51"/>
      <c r="N7" s="51"/>
      <c r="O7" s="52">
        <f>SUM(K8+K9)</f>
        <v>0</v>
      </c>
    </row>
    <row r="8" spans="1:15" x14ac:dyDescent="0.2">
      <c r="A8" s="53"/>
      <c r="B8" s="51" t="s">
        <v>7</v>
      </c>
      <c r="C8" s="51"/>
      <c r="D8" s="51"/>
      <c r="E8" s="51"/>
      <c r="F8" s="51"/>
      <c r="G8" s="51"/>
      <c r="H8" s="51"/>
      <c r="I8" s="51"/>
      <c r="J8" s="51"/>
      <c r="K8" s="40">
        <f>SUM(K4*0.05)</f>
        <v>0</v>
      </c>
      <c r="L8" s="51"/>
      <c r="M8" s="51"/>
      <c r="N8" s="51"/>
      <c r="O8" s="54"/>
    </row>
    <row r="9" spans="1:15" x14ac:dyDescent="0.2">
      <c r="A9" s="53"/>
      <c r="B9" s="51" t="s">
        <v>8</v>
      </c>
      <c r="C9" s="51"/>
      <c r="D9" s="51"/>
      <c r="E9" s="51"/>
      <c r="F9" s="51"/>
      <c r="G9" s="51"/>
      <c r="H9" s="51"/>
      <c r="I9" s="51"/>
      <c r="J9" s="51"/>
      <c r="K9" s="36">
        <f>K4*AVERAGE(M9,N9)</f>
        <v>0</v>
      </c>
      <c r="L9" s="79" t="s">
        <v>57</v>
      </c>
      <c r="M9" s="83">
        <v>2.5499999999999998E-2</v>
      </c>
      <c r="N9" s="80">
        <v>0.03</v>
      </c>
      <c r="O9" s="54"/>
    </row>
    <row r="10" spans="1:15" x14ac:dyDescent="0.2">
      <c r="A10" s="53"/>
      <c r="B10" s="51"/>
      <c r="C10" s="51" t="s">
        <v>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4"/>
    </row>
    <row r="11" spans="1:15" x14ac:dyDescent="0.2">
      <c r="A11" s="50" t="s">
        <v>64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2"/>
    </row>
    <row r="12" spans="1:15" x14ac:dyDescent="0.2">
      <c r="A12" s="50" t="s">
        <v>65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 t="s">
        <v>66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2"/>
    </row>
    <row r="14" spans="1:15" ht="13.5" thickBot="1" x14ac:dyDescent="0.25">
      <c r="A14" s="55" t="s">
        <v>63</v>
      </c>
      <c r="B14" s="56"/>
      <c r="C14" s="56"/>
      <c r="D14" s="56"/>
      <c r="E14" s="56"/>
      <c r="F14" s="35"/>
      <c r="G14" s="56"/>
      <c r="H14" s="57" t="s">
        <v>13</v>
      </c>
      <c r="I14" s="56"/>
      <c r="J14" s="56"/>
      <c r="K14" s="56"/>
      <c r="L14" s="35"/>
      <c r="M14" s="56"/>
      <c r="N14" s="56"/>
      <c r="O14" s="58"/>
    </row>
    <row r="15" spans="1:15" ht="18" x14ac:dyDescent="0.25">
      <c r="A15" s="59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x14ac:dyDescent="0.2">
      <c r="A16" s="61" t="s">
        <v>15</v>
      </c>
      <c r="B16" s="61" t="s">
        <v>16</v>
      </c>
      <c r="C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0"/>
      <c r="B17" s="61" t="s">
        <v>17</v>
      </c>
      <c r="C17" s="61" t="s">
        <v>18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0"/>
      <c r="C18" s="60"/>
      <c r="D18" s="60" t="s">
        <v>19</v>
      </c>
      <c r="E18" s="62">
        <v>1</v>
      </c>
      <c r="F18" s="60" t="s">
        <v>20</v>
      </c>
      <c r="G18" s="63">
        <f>+O3</f>
        <v>0</v>
      </c>
      <c r="H18" s="60" t="s">
        <v>21</v>
      </c>
      <c r="I18" s="63">
        <f>+E18*G18</f>
        <v>0</v>
      </c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22</v>
      </c>
      <c r="F19" s="60"/>
      <c r="G19" s="60"/>
      <c r="H19" s="60"/>
      <c r="I19" s="63">
        <v>49000</v>
      </c>
      <c r="J19" s="60"/>
      <c r="K19" s="60"/>
      <c r="L19" s="60"/>
      <c r="M19" s="60"/>
      <c r="N19" s="60"/>
      <c r="O19" s="60"/>
    </row>
    <row r="20" spans="1:15" ht="13.5" thickBot="1" x14ac:dyDescent="0.25">
      <c r="A20" s="60"/>
      <c r="B20" s="60"/>
      <c r="C20" s="60"/>
      <c r="D20" s="61" t="s">
        <v>23</v>
      </c>
      <c r="E20" s="60"/>
      <c r="F20" s="60"/>
      <c r="G20" s="60"/>
      <c r="H20" s="60"/>
      <c r="I20" s="60"/>
      <c r="J20" s="60"/>
      <c r="K20" s="64">
        <f>MIN(I18,I19)</f>
        <v>0</v>
      </c>
      <c r="L20" s="60"/>
      <c r="M20" s="60"/>
      <c r="N20" s="60"/>
      <c r="O20" s="60"/>
    </row>
    <row r="21" spans="1:15" x14ac:dyDescent="0.2">
      <c r="A21" s="60"/>
      <c r="B21" s="61" t="s">
        <v>24</v>
      </c>
      <c r="C21" s="61"/>
      <c r="D21" s="61" t="s">
        <v>25</v>
      </c>
      <c r="E21" s="60"/>
      <c r="F21" s="60"/>
      <c r="G21" s="60"/>
      <c r="H21" s="60"/>
      <c r="I21" s="60"/>
      <c r="J21" s="60"/>
      <c r="K21" s="60"/>
      <c r="L21" s="60"/>
      <c r="M21" s="65"/>
      <c r="N21" s="66"/>
      <c r="O21" s="67"/>
    </row>
    <row r="22" spans="1:15" x14ac:dyDescent="0.2">
      <c r="A22" s="60"/>
      <c r="B22" s="60"/>
      <c r="C22" s="60"/>
      <c r="D22" s="60" t="s">
        <v>26</v>
      </c>
      <c r="E22" s="60"/>
      <c r="F22" s="60"/>
      <c r="G22" s="60"/>
      <c r="H22" s="60"/>
      <c r="I22" s="60"/>
      <c r="J22" s="60"/>
      <c r="K22" s="60"/>
      <c r="L22" s="60"/>
      <c r="M22" s="68" t="str">
        <f>IF(AND(O11&lt;40000, K20&lt;10000),"You are Eligible for ","You are Not Elligible for ")</f>
        <v xml:space="preserve">You are Eligible for </v>
      </c>
      <c r="N22" s="69"/>
      <c r="O22" s="70"/>
    </row>
    <row r="23" spans="1:15" x14ac:dyDescent="0.2">
      <c r="A23" s="60"/>
      <c r="B23" s="60"/>
      <c r="C23" s="60"/>
      <c r="D23" s="60" t="s">
        <v>27</v>
      </c>
      <c r="E23" s="60"/>
      <c r="F23" s="60"/>
      <c r="G23" s="60"/>
      <c r="H23" s="60"/>
      <c r="I23" s="60"/>
      <c r="J23" s="60"/>
      <c r="K23" s="60"/>
      <c r="L23" s="60"/>
      <c r="M23" s="68" t="s">
        <v>28</v>
      </c>
      <c r="N23" s="69"/>
      <c r="O23" s="70"/>
    </row>
    <row r="24" spans="1:15" ht="13.5" thickBot="1" x14ac:dyDescent="0.25">
      <c r="A24" s="60"/>
      <c r="B24" s="60"/>
      <c r="C24" s="60"/>
      <c r="D24" s="60" t="s">
        <v>29</v>
      </c>
      <c r="E24" s="60"/>
      <c r="F24" s="60"/>
      <c r="G24" s="60"/>
      <c r="H24" s="60"/>
      <c r="I24" s="60"/>
      <c r="J24" s="60"/>
      <c r="K24" s="60"/>
      <c r="L24" s="60"/>
      <c r="M24" s="71"/>
      <c r="N24" s="56"/>
      <c r="O24" s="58"/>
    </row>
    <row r="25" spans="1:15" x14ac:dyDescent="0.2">
      <c r="A25" s="60"/>
      <c r="B25" s="60"/>
      <c r="C25" s="60"/>
      <c r="D25" s="60" t="s">
        <v>30</v>
      </c>
      <c r="E25" s="60"/>
      <c r="F25" s="60"/>
      <c r="G25" s="60"/>
      <c r="H25" s="60"/>
      <c r="I25" s="60"/>
      <c r="J25" s="60"/>
      <c r="K25" s="64">
        <f>MIN(40000-O11,10000)</f>
        <v>10000</v>
      </c>
      <c r="L25" s="60"/>
      <c r="M25" s="60"/>
      <c r="N25" s="60"/>
      <c r="O25" s="60"/>
    </row>
    <row r="26" spans="1:15" x14ac:dyDescent="0.2">
      <c r="A26" s="60"/>
      <c r="B26" s="61" t="s">
        <v>31</v>
      </c>
      <c r="C26" s="60"/>
      <c r="D26" s="60"/>
      <c r="E26" s="60"/>
      <c r="F26" s="60"/>
      <c r="G26" s="60"/>
      <c r="H26" s="60"/>
      <c r="I26" s="60"/>
      <c r="J26" s="60"/>
      <c r="K26" s="60"/>
      <c r="L26" s="64">
        <f>MAX(K20,K25)</f>
        <v>10000</v>
      </c>
      <c r="M26" s="60"/>
      <c r="N26" s="60"/>
      <c r="O26" s="60"/>
    </row>
    <row r="27" spans="1:15" x14ac:dyDescent="0.2">
      <c r="A27" s="61" t="s">
        <v>32</v>
      </c>
      <c r="B27" s="61" t="s">
        <v>33</v>
      </c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x14ac:dyDescent="0.2">
      <c r="A28" s="60"/>
      <c r="B28" s="60"/>
      <c r="C28" s="60"/>
      <c r="D28" s="60" t="s">
        <v>19</v>
      </c>
      <c r="E28" s="72">
        <v>16500</v>
      </c>
      <c r="F28" s="60"/>
      <c r="G28" s="60"/>
      <c r="H28" s="60"/>
      <c r="I28" s="60"/>
      <c r="J28" s="60"/>
      <c r="K28" s="60"/>
      <c r="L28" s="64">
        <f>E28</f>
        <v>16500</v>
      </c>
      <c r="M28" s="60"/>
      <c r="N28" s="60"/>
      <c r="O28" s="60"/>
    </row>
    <row r="29" spans="1:15" ht="13.5" thickBot="1" x14ac:dyDescent="0.25">
      <c r="A29" s="60"/>
      <c r="B29" s="60"/>
      <c r="C29" s="60"/>
      <c r="D29" s="60" t="s">
        <v>22</v>
      </c>
      <c r="E29" s="73">
        <v>5500</v>
      </c>
      <c r="F29" s="60" t="s">
        <v>34</v>
      </c>
      <c r="G29" s="60"/>
      <c r="H29" s="60"/>
      <c r="I29" s="60"/>
      <c r="J29" s="60"/>
      <c r="K29" s="60"/>
      <c r="L29" s="64">
        <f>IF(F14&gt;=50,E29,0)</f>
        <v>0</v>
      </c>
      <c r="M29" s="60"/>
      <c r="N29" s="60"/>
      <c r="O29" s="60"/>
    </row>
    <row r="30" spans="1:15" ht="13.5" thickBot="1" x14ac:dyDescent="0.25">
      <c r="A30" s="60"/>
      <c r="B30" s="60"/>
      <c r="C30" s="60"/>
      <c r="D30" s="60" t="s">
        <v>35</v>
      </c>
      <c r="E30" s="63">
        <v>3000</v>
      </c>
      <c r="F30" s="60" t="s">
        <v>49</v>
      </c>
      <c r="G30" s="60"/>
      <c r="H30" s="60"/>
      <c r="I30" s="60"/>
      <c r="J30" s="60"/>
      <c r="K30" s="60"/>
      <c r="L30" s="64">
        <f>IF(L14&gt;=15,E30,0)</f>
        <v>0</v>
      </c>
      <c r="M30" s="74" t="str">
        <f>IF(AND(L14&gt;14.99, O14&lt;15000), "You are Eligible for Cap Expansion", "You are not Eligible for Cap Expansion")</f>
        <v>You are not Eligible for Cap Expansion</v>
      </c>
      <c r="N30" s="75"/>
      <c r="O30" s="76"/>
    </row>
    <row r="31" spans="1:15" x14ac:dyDescent="0.2">
      <c r="A31" s="60"/>
      <c r="B31" s="60"/>
      <c r="C31" s="60"/>
      <c r="D31" s="60"/>
      <c r="E31" s="60" t="s">
        <v>50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x14ac:dyDescent="0.2">
      <c r="A32" s="60"/>
      <c r="B32" s="60"/>
      <c r="C32" s="60"/>
      <c r="D32" s="60"/>
      <c r="E32" s="60" t="s">
        <v>36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SUM(L28:L30)</f>
        <v>16500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39</v>
      </c>
      <c r="M35" s="60"/>
      <c r="N35" s="60"/>
      <c r="O35" s="77">
        <f>+K8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+K9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IF((L26-K8-K9)&lt;L33,L26-K8-K9,L33)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43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 t="s">
        <v>44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60" t="s">
        <v>45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60" t="s">
        <v>46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60" t="s">
        <v>47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</sheetData>
  <sheetProtection password="CFA3" sheet="1" objects="1" scenarios="1"/>
  <protectedRanges>
    <protectedRange sqref="D2:E2" name="Range6"/>
    <protectedRange sqref="L14" name="Range4"/>
    <protectedRange sqref="F14" name="Range3"/>
    <protectedRange sqref="O11:O13" name="Range2"/>
    <protectedRange sqref="K4:K6" name="Range1"/>
    <protectedRange sqref="E2" name="Range5"/>
  </protectedRanges>
  <customSheetViews>
    <customSheetView guid="{E397D75B-683A-4422-AD5D-BFC8A3FA721F}" fitToPage="1">
      <selection activeCell="L1" sqref="L1"/>
      <pageMargins left="0.7" right="0.7" top="0.75" bottom="0.75" header="0.3" footer="0.3"/>
      <pageSetup scale="81" orientation="landscape" r:id="rId1"/>
    </customSheetView>
  </customSheetViews>
  <mergeCells count="1">
    <mergeCell ref="D2:G2"/>
  </mergeCells>
  <pageMargins left="0.7" right="0.7" top="0.75" bottom="0.75" header="0.3" footer="0.3"/>
  <pageSetup scale="81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F54" sqref="F54"/>
    </sheetView>
  </sheetViews>
  <sheetFormatPr defaultRowHeight="12.75" x14ac:dyDescent="0.2"/>
  <cols>
    <col min="5" max="5" width="11" customWidth="1"/>
    <col min="7" max="7" width="12.85546875" customWidth="1"/>
    <col min="9" max="9" width="13.42578125" customWidth="1"/>
    <col min="11" max="11" width="11.28515625" customWidth="1"/>
    <col min="12" max="12" width="13" customWidth="1"/>
    <col min="15" max="15" width="16.7109375" customWidth="1"/>
  </cols>
  <sheetData>
    <row r="1" spans="1:15" ht="20.25" x14ac:dyDescent="0.3">
      <c r="A1" s="1" t="s">
        <v>0</v>
      </c>
      <c r="H1" s="93" t="s">
        <v>67</v>
      </c>
      <c r="I1" s="94"/>
      <c r="J1" s="94"/>
      <c r="K1" s="84">
        <v>2012</v>
      </c>
    </row>
    <row r="2" spans="1:15" ht="16.5" thickBot="1" x14ac:dyDescent="0.3">
      <c r="A2" s="48" t="s">
        <v>1</v>
      </c>
      <c r="B2" s="48"/>
      <c r="C2" s="48"/>
      <c r="D2" s="95" t="s">
        <v>56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SUM(K4+K5-K6-K7)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3"/>
      <c r="B7" s="51" t="s">
        <v>71</v>
      </c>
      <c r="C7" s="51"/>
      <c r="D7" s="51"/>
      <c r="E7" s="51"/>
      <c r="F7" s="51"/>
      <c r="G7" s="51"/>
      <c r="H7" s="51"/>
      <c r="I7" s="51"/>
      <c r="J7" s="51"/>
      <c r="K7" s="39"/>
      <c r="L7" s="51"/>
      <c r="M7" s="51"/>
      <c r="N7" s="51"/>
      <c r="O7" s="54"/>
    </row>
    <row r="8" spans="1:15" x14ac:dyDescent="0.2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0"/>
      <c r="L8" s="51"/>
      <c r="M8" s="51"/>
      <c r="N8" s="51"/>
      <c r="O8" s="52">
        <f>SUM(K9+K10)</f>
        <v>0</v>
      </c>
    </row>
    <row r="9" spans="1:15" x14ac:dyDescent="0.2">
      <c r="A9" s="53"/>
      <c r="B9" s="51" t="s">
        <v>77</v>
      </c>
      <c r="C9" s="51"/>
      <c r="D9" s="51"/>
      <c r="E9" s="51"/>
      <c r="F9" s="51"/>
      <c r="G9" s="51"/>
      <c r="H9" s="51"/>
      <c r="I9" s="51"/>
      <c r="J9" s="51"/>
      <c r="K9" s="40">
        <f>SUM(K4*0.05)</f>
        <v>0</v>
      </c>
      <c r="L9" s="51"/>
      <c r="M9" s="51"/>
      <c r="N9" s="51"/>
      <c r="O9" s="54"/>
    </row>
    <row r="10" spans="1:15" x14ac:dyDescent="0.2">
      <c r="A10" s="53"/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36">
        <f>K4*AVERAGE(M10,N10)</f>
        <v>0</v>
      </c>
      <c r="L10" s="79" t="s">
        <v>57</v>
      </c>
      <c r="M10" s="83">
        <v>0.03</v>
      </c>
      <c r="N10" s="80">
        <v>0.03</v>
      </c>
      <c r="O10" s="54"/>
    </row>
    <row r="11" spans="1:15" x14ac:dyDescent="0.2">
      <c r="A11" s="53"/>
      <c r="B11" s="51"/>
      <c r="C11" s="79" t="s">
        <v>69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4"/>
    </row>
    <row r="12" spans="1:15" x14ac:dyDescent="0.2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8"/>
    </row>
    <row r="14" spans="1:15" x14ac:dyDescent="0.2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2"/>
    </row>
    <row r="15" spans="1:15" ht="13.5" thickBot="1" x14ac:dyDescent="0.25">
      <c r="A15" s="55" t="s">
        <v>63</v>
      </c>
      <c r="B15" s="56"/>
      <c r="C15" s="56"/>
      <c r="D15" s="56"/>
      <c r="E15" s="56"/>
      <c r="F15" s="35"/>
      <c r="G15" s="56"/>
      <c r="H15" s="57"/>
      <c r="I15" s="56"/>
      <c r="J15" s="56"/>
      <c r="K15" s="56"/>
      <c r="L15" s="89"/>
      <c r="M15" s="56"/>
      <c r="N15" s="56"/>
      <c r="O15" s="58"/>
    </row>
    <row r="16" spans="1:15" ht="18" x14ac:dyDescent="0.25">
      <c r="A16" s="59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1" t="s">
        <v>15</v>
      </c>
      <c r="B17" s="61" t="s">
        <v>16</v>
      </c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1" t="s">
        <v>17</v>
      </c>
      <c r="C18" s="61" t="s">
        <v>18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19</v>
      </c>
      <c r="E19" s="62">
        <v>1</v>
      </c>
      <c r="F19" s="60" t="s">
        <v>20</v>
      </c>
      <c r="G19" s="63">
        <f>+O3</f>
        <v>0</v>
      </c>
      <c r="H19" s="60" t="s">
        <v>21</v>
      </c>
      <c r="I19" s="63">
        <f>+E19*G19</f>
        <v>0</v>
      </c>
      <c r="J19" s="60"/>
      <c r="K19" s="60"/>
      <c r="L19" s="60"/>
      <c r="M19" s="60"/>
      <c r="N19" s="60"/>
      <c r="O19" s="60"/>
    </row>
    <row r="20" spans="1:15" x14ac:dyDescent="0.2">
      <c r="A20" s="60"/>
      <c r="B20" s="60"/>
      <c r="C20" s="60"/>
      <c r="D20" s="60" t="s">
        <v>22</v>
      </c>
      <c r="F20" s="60"/>
      <c r="G20" s="60"/>
      <c r="H20" s="60"/>
      <c r="I20" s="63">
        <v>50000</v>
      </c>
      <c r="J20" s="60"/>
      <c r="K20" s="60"/>
      <c r="L20" s="60"/>
      <c r="M20" s="60"/>
      <c r="N20" s="60"/>
      <c r="O20" s="60"/>
    </row>
    <row r="21" spans="1:15" ht="13.5" thickBot="1" x14ac:dyDescent="0.25">
      <c r="A21" s="60"/>
      <c r="B21" s="60"/>
      <c r="C21" s="60"/>
      <c r="D21" s="61" t="s">
        <v>23</v>
      </c>
      <c r="E21" s="60"/>
      <c r="F21" s="60"/>
      <c r="G21" s="60"/>
      <c r="H21" s="60"/>
      <c r="I21" s="60"/>
      <c r="J21" s="60"/>
      <c r="K21" s="64">
        <f>MIN(I19,I20)</f>
        <v>0</v>
      </c>
      <c r="L21" s="60"/>
      <c r="M21" s="60"/>
      <c r="N21" s="60"/>
      <c r="O21" s="60"/>
    </row>
    <row r="22" spans="1:15" x14ac:dyDescent="0.2">
      <c r="A22" s="60"/>
      <c r="B22" s="61" t="s">
        <v>24</v>
      </c>
      <c r="C22" s="61"/>
      <c r="D22" s="61" t="s">
        <v>25</v>
      </c>
      <c r="E22" s="60"/>
      <c r="F22" s="60"/>
      <c r="G22" s="60"/>
      <c r="H22" s="60"/>
      <c r="I22" s="60"/>
      <c r="J22" s="60"/>
      <c r="K22" s="60"/>
      <c r="L22" s="60"/>
      <c r="M22" s="65"/>
      <c r="N22" s="66"/>
      <c r="O22" s="67"/>
    </row>
    <row r="23" spans="1:15" x14ac:dyDescent="0.2">
      <c r="A23" s="60"/>
      <c r="B23" s="60"/>
      <c r="C23" s="60"/>
      <c r="D23" s="60" t="s">
        <v>26</v>
      </c>
      <c r="E23" s="60"/>
      <c r="F23" s="60"/>
      <c r="G23" s="60"/>
      <c r="H23" s="60"/>
      <c r="I23" s="60"/>
      <c r="J23" s="60"/>
      <c r="K23" s="60"/>
      <c r="L23" s="60"/>
      <c r="M23" s="68" t="str">
        <f>IF(AND(O12&lt;40000, K21&lt;10000),"You are Eligible for ","You are Not Elligible for ")</f>
        <v xml:space="preserve">You are Eligible for </v>
      </c>
      <c r="N23" s="69"/>
      <c r="O23" s="70"/>
    </row>
    <row r="24" spans="1:15" x14ac:dyDescent="0.2">
      <c r="A24" s="60"/>
      <c r="B24" s="60"/>
      <c r="C24" s="60"/>
      <c r="D24" s="60" t="s">
        <v>27</v>
      </c>
      <c r="E24" s="60"/>
      <c r="F24" s="60"/>
      <c r="G24" s="60"/>
      <c r="H24" s="60"/>
      <c r="I24" s="60"/>
      <c r="J24" s="60"/>
      <c r="K24" s="60"/>
      <c r="L24" s="60"/>
      <c r="M24" s="68" t="s">
        <v>28</v>
      </c>
      <c r="N24" s="69"/>
      <c r="O24" s="70"/>
    </row>
    <row r="25" spans="1:15" ht="13.5" thickBot="1" x14ac:dyDescent="0.25">
      <c r="A25" s="60"/>
      <c r="B25" s="60"/>
      <c r="C25" s="60"/>
      <c r="D25" s="60" t="s">
        <v>29</v>
      </c>
      <c r="E25" s="60"/>
      <c r="F25" s="60"/>
      <c r="G25" s="60"/>
      <c r="H25" s="60"/>
      <c r="I25" s="60"/>
      <c r="J25" s="60"/>
      <c r="K25" s="60"/>
      <c r="L25" s="60"/>
      <c r="M25" s="71"/>
      <c r="N25" s="56"/>
      <c r="O25" s="58"/>
    </row>
    <row r="26" spans="1:15" x14ac:dyDescent="0.2">
      <c r="A26" s="60"/>
      <c r="B26" s="60"/>
      <c r="C26" s="60"/>
      <c r="D26" s="60" t="s">
        <v>30</v>
      </c>
      <c r="E26" s="60"/>
      <c r="F26" s="60"/>
      <c r="G26" s="60"/>
      <c r="H26" s="60"/>
      <c r="I26" s="60"/>
      <c r="J26" s="60"/>
      <c r="K26" s="64">
        <f>MIN(40000-O12,10000)</f>
        <v>10000</v>
      </c>
      <c r="L26" s="60"/>
      <c r="M26" s="60"/>
      <c r="N26" s="60"/>
      <c r="O26" s="60"/>
    </row>
    <row r="27" spans="1:15" x14ac:dyDescent="0.2">
      <c r="A27" s="60"/>
      <c r="B27" s="61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4">
        <f>MAX(K21,K26)</f>
        <v>10000</v>
      </c>
      <c r="M27" s="60"/>
      <c r="N27" s="60"/>
      <c r="O27" s="60"/>
    </row>
    <row r="28" spans="1:15" x14ac:dyDescent="0.2">
      <c r="A28" s="61" t="s">
        <v>32</v>
      </c>
      <c r="B28" s="61" t="s">
        <v>33</v>
      </c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2">
      <c r="A29" s="60"/>
      <c r="B29" s="60"/>
      <c r="C29" s="60"/>
      <c r="D29" s="60" t="s">
        <v>19</v>
      </c>
      <c r="E29" s="72">
        <v>17000</v>
      </c>
      <c r="F29" s="60"/>
      <c r="G29" s="60"/>
      <c r="H29" s="60"/>
      <c r="I29" s="60"/>
      <c r="J29" s="60"/>
      <c r="K29" s="60"/>
      <c r="L29" s="64">
        <f>E29</f>
        <v>17000</v>
      </c>
      <c r="M29" s="60"/>
      <c r="N29" s="60"/>
      <c r="O29" s="60"/>
    </row>
    <row r="30" spans="1:15" x14ac:dyDescent="0.2">
      <c r="A30" s="60"/>
      <c r="B30" s="60"/>
      <c r="C30" s="60"/>
      <c r="D30" s="60" t="s">
        <v>22</v>
      </c>
      <c r="E30" s="73">
        <v>5500</v>
      </c>
      <c r="F30" s="91" t="s">
        <v>72</v>
      </c>
      <c r="G30" s="60"/>
      <c r="H30" s="60"/>
      <c r="I30" s="60"/>
      <c r="J30" s="60"/>
      <c r="K30" s="60"/>
      <c r="L30" s="64">
        <f>IF(F15&gt;=50,E30,0)</f>
        <v>0</v>
      </c>
      <c r="M30" s="60"/>
      <c r="N30" s="60"/>
      <c r="O30" s="60"/>
    </row>
    <row r="31" spans="1:15" x14ac:dyDescent="0.2">
      <c r="A31" s="60"/>
      <c r="B31" s="60"/>
      <c r="C31" s="60"/>
      <c r="D31" s="60"/>
      <c r="E31" s="63"/>
      <c r="F31" s="60"/>
      <c r="G31" s="60"/>
      <c r="H31" s="60"/>
      <c r="I31" s="60"/>
      <c r="J31" s="60"/>
      <c r="K31" s="60"/>
      <c r="L31" s="64"/>
      <c r="M31" s="90"/>
      <c r="N31" s="90"/>
      <c r="O31" s="90"/>
    </row>
    <row r="32" spans="1:1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SUM(L29:L31)</f>
        <v>17000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76</v>
      </c>
      <c r="M35" s="60"/>
      <c r="N35" s="60"/>
      <c r="O35" s="77">
        <f>+K9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+K10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IF((L27-K9-K10)&lt;L33,L27-K9-K10,L33)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91" t="s">
        <v>73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91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91" t="s">
        <v>75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x14ac:dyDescent="0.2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x14ac:dyDescent="0.2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">
      <c r="A49" s="60" t="s">
        <v>48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protectedRanges>
    <protectedRange sqref="D2:E2" name="Range6"/>
    <protectedRange sqref="L15" name="Range4"/>
    <protectedRange sqref="F15" name="Range3"/>
    <protectedRange sqref="O12:O14" name="Range2"/>
    <protectedRange sqref="K4:K7" name="Range1"/>
    <protectedRange sqref="E2" name="Range5"/>
  </protectedRanges>
  <customSheetViews>
    <customSheetView guid="{E397D75B-683A-4422-AD5D-BFC8A3FA721F}">
      <selection activeCell="L2" sqref="L2"/>
      <pageMargins left="0.7" right="0.7" top="0.75" bottom="0.75" header="0.3" footer="0.3"/>
      <pageSetup orientation="portrait" horizontalDpi="0" verticalDpi="0" r:id="rId1"/>
    </customSheetView>
  </customSheetViews>
  <mergeCells count="1">
    <mergeCell ref="D2:G2"/>
  </mergeCells>
  <pageMargins left="0.7" right="0.7" top="0.75" bottom="0.75" header="0.3" footer="0.3"/>
  <pageSetup scale="81" orientation="landscape" horizontalDpi="0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L18" sqref="L18"/>
    </sheetView>
  </sheetViews>
  <sheetFormatPr defaultRowHeight="12.75" x14ac:dyDescent="0.2"/>
  <cols>
    <col min="5" max="5" width="11" customWidth="1"/>
    <col min="7" max="7" width="12.85546875" customWidth="1"/>
    <col min="9" max="9" width="13.42578125" customWidth="1"/>
    <col min="11" max="11" width="11.28515625" customWidth="1"/>
    <col min="12" max="12" width="13" customWidth="1"/>
    <col min="15" max="15" width="16.7109375" customWidth="1"/>
  </cols>
  <sheetData>
    <row r="1" spans="1:15" ht="20.25" x14ac:dyDescent="0.3">
      <c r="A1" s="1" t="s">
        <v>0</v>
      </c>
      <c r="H1" s="93" t="s">
        <v>67</v>
      </c>
      <c r="I1" s="94"/>
      <c r="J1" s="94"/>
      <c r="K1" s="84">
        <v>2013</v>
      </c>
    </row>
    <row r="2" spans="1:15" ht="16.5" thickBot="1" x14ac:dyDescent="0.3">
      <c r="A2" s="48" t="s">
        <v>1</v>
      </c>
      <c r="B2" s="48"/>
      <c r="C2" s="48"/>
      <c r="D2" s="95" t="s">
        <v>83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SUM(K4+K5-K6-K7)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3"/>
      <c r="B7" s="79" t="s">
        <v>82</v>
      </c>
      <c r="C7" s="51"/>
      <c r="D7" s="51"/>
      <c r="E7" s="51"/>
      <c r="F7" s="51"/>
      <c r="G7" s="51"/>
      <c r="H7" s="51"/>
      <c r="I7" s="51"/>
      <c r="J7" s="51"/>
      <c r="K7" s="39"/>
      <c r="L7" s="51"/>
      <c r="M7" s="51"/>
      <c r="N7" s="51"/>
      <c r="O7" s="54"/>
    </row>
    <row r="8" spans="1:15" x14ac:dyDescent="0.2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0"/>
      <c r="L8" s="51"/>
      <c r="M8" s="51"/>
      <c r="N8" s="51"/>
      <c r="O8" s="52">
        <f>SUM(K9+K10)</f>
        <v>0</v>
      </c>
    </row>
    <row r="9" spans="1:15" x14ac:dyDescent="0.2">
      <c r="A9" s="53"/>
      <c r="B9" s="51" t="s">
        <v>77</v>
      </c>
      <c r="C9" s="51"/>
      <c r="D9" s="51"/>
      <c r="E9" s="51"/>
      <c r="F9" s="51"/>
      <c r="G9" s="51"/>
      <c r="H9" s="51"/>
      <c r="I9" s="51"/>
      <c r="J9" s="51"/>
      <c r="K9" s="40">
        <f>SUM(K4*0.05)</f>
        <v>0</v>
      </c>
      <c r="L9" s="51"/>
      <c r="M9" s="51"/>
      <c r="N9" s="51"/>
      <c r="O9" s="54"/>
    </row>
    <row r="10" spans="1:15" x14ac:dyDescent="0.2">
      <c r="A10" s="53"/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36">
        <f>K4*N10</f>
        <v>0</v>
      </c>
      <c r="L10" s="79"/>
      <c r="M10" s="83" t="s">
        <v>80</v>
      </c>
      <c r="N10" s="80">
        <v>0.03</v>
      </c>
      <c r="O10" s="54"/>
    </row>
    <row r="11" spans="1:15" x14ac:dyDescent="0.2">
      <c r="A11" s="53"/>
      <c r="B11" s="51"/>
      <c r="C11" s="79" t="s">
        <v>69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4"/>
    </row>
    <row r="12" spans="1:15" x14ac:dyDescent="0.2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8"/>
    </row>
    <row r="14" spans="1:15" x14ac:dyDescent="0.2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2"/>
    </row>
    <row r="15" spans="1:15" ht="13.5" thickBot="1" x14ac:dyDescent="0.25">
      <c r="A15" s="55" t="s">
        <v>63</v>
      </c>
      <c r="B15" s="56"/>
      <c r="C15" s="56"/>
      <c r="D15" s="56"/>
      <c r="E15" s="56"/>
      <c r="F15" s="35"/>
      <c r="G15" s="56"/>
      <c r="H15" s="57"/>
      <c r="I15" s="56"/>
      <c r="J15" s="56"/>
      <c r="K15" s="56"/>
      <c r="L15" s="92"/>
      <c r="M15" s="56"/>
      <c r="N15" s="56"/>
      <c r="O15" s="58"/>
    </row>
    <row r="16" spans="1:15" ht="18" x14ac:dyDescent="0.25">
      <c r="A16" s="59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1" t="s">
        <v>15</v>
      </c>
      <c r="B17" s="61" t="s">
        <v>16</v>
      </c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1" t="s">
        <v>17</v>
      </c>
      <c r="C18" s="61" t="s">
        <v>18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19</v>
      </c>
      <c r="E19" s="62">
        <v>1</v>
      </c>
      <c r="F19" s="60" t="s">
        <v>20</v>
      </c>
      <c r="G19" s="63">
        <f>+O3</f>
        <v>0</v>
      </c>
      <c r="H19" s="60" t="s">
        <v>21</v>
      </c>
      <c r="I19" s="63">
        <f>+E19*G19</f>
        <v>0</v>
      </c>
      <c r="J19" s="60"/>
      <c r="K19" s="60"/>
      <c r="L19" s="60"/>
      <c r="M19" s="60"/>
      <c r="N19" s="60"/>
      <c r="O19" s="60"/>
    </row>
    <row r="20" spans="1:15" x14ac:dyDescent="0.2">
      <c r="A20" s="60"/>
      <c r="B20" s="60"/>
      <c r="C20" s="60"/>
      <c r="D20" s="60" t="s">
        <v>22</v>
      </c>
      <c r="F20" s="60"/>
      <c r="G20" s="60"/>
      <c r="H20" s="60"/>
      <c r="I20" s="63">
        <v>51000</v>
      </c>
      <c r="J20" s="60"/>
      <c r="K20" s="60"/>
      <c r="L20" s="60"/>
      <c r="M20" s="60"/>
      <c r="N20" s="60"/>
      <c r="O20" s="60"/>
    </row>
    <row r="21" spans="1:15" ht="13.5" thickBot="1" x14ac:dyDescent="0.25">
      <c r="A21" s="60"/>
      <c r="B21" s="60"/>
      <c r="C21" s="60"/>
      <c r="D21" s="61" t="s">
        <v>23</v>
      </c>
      <c r="E21" s="60"/>
      <c r="F21" s="60"/>
      <c r="G21" s="60"/>
      <c r="H21" s="60"/>
      <c r="I21" s="60"/>
      <c r="J21" s="60"/>
      <c r="K21" s="64">
        <f>MIN(I19,I20)</f>
        <v>0</v>
      </c>
      <c r="L21" s="60"/>
      <c r="M21" s="60"/>
      <c r="N21" s="60"/>
      <c r="O21" s="60"/>
    </row>
    <row r="22" spans="1:15" x14ac:dyDescent="0.2">
      <c r="A22" s="60"/>
      <c r="B22" s="61" t="s">
        <v>24</v>
      </c>
      <c r="C22" s="61"/>
      <c r="D22" s="61" t="s">
        <v>25</v>
      </c>
      <c r="E22" s="60"/>
      <c r="F22" s="60"/>
      <c r="G22" s="60"/>
      <c r="H22" s="60"/>
      <c r="I22" s="60"/>
      <c r="J22" s="60"/>
      <c r="K22" s="60"/>
      <c r="L22" s="60"/>
      <c r="M22" s="65"/>
      <c r="N22" s="66"/>
      <c r="O22" s="67"/>
    </row>
    <row r="23" spans="1:15" x14ac:dyDescent="0.2">
      <c r="A23" s="60"/>
      <c r="B23" s="60"/>
      <c r="C23" s="60"/>
      <c r="D23" s="60" t="s">
        <v>26</v>
      </c>
      <c r="E23" s="60"/>
      <c r="F23" s="60"/>
      <c r="G23" s="60"/>
      <c r="H23" s="60"/>
      <c r="I23" s="60"/>
      <c r="J23" s="60"/>
      <c r="K23" s="60"/>
      <c r="L23" s="60"/>
      <c r="M23" s="68" t="str">
        <f>IF(AND(O12&lt;40000, K21&lt;10000),"You are Eligible for ","You are Not Elligible for ")</f>
        <v xml:space="preserve">You are Eligible for </v>
      </c>
      <c r="N23" s="69"/>
      <c r="O23" s="70"/>
    </row>
    <row r="24" spans="1:15" x14ac:dyDescent="0.2">
      <c r="A24" s="60"/>
      <c r="B24" s="60"/>
      <c r="C24" s="60"/>
      <c r="D24" s="60" t="s">
        <v>27</v>
      </c>
      <c r="E24" s="60"/>
      <c r="F24" s="60"/>
      <c r="G24" s="60"/>
      <c r="H24" s="60"/>
      <c r="I24" s="60"/>
      <c r="J24" s="60"/>
      <c r="K24" s="60"/>
      <c r="L24" s="60"/>
      <c r="M24" s="68" t="s">
        <v>28</v>
      </c>
      <c r="N24" s="69"/>
      <c r="O24" s="70"/>
    </row>
    <row r="25" spans="1:15" ht="13.5" thickBot="1" x14ac:dyDescent="0.25">
      <c r="A25" s="60"/>
      <c r="B25" s="60"/>
      <c r="C25" s="60"/>
      <c r="D25" s="60" t="s">
        <v>29</v>
      </c>
      <c r="E25" s="60"/>
      <c r="F25" s="60"/>
      <c r="G25" s="60"/>
      <c r="H25" s="60"/>
      <c r="I25" s="60"/>
      <c r="J25" s="60"/>
      <c r="K25" s="60"/>
      <c r="L25" s="60"/>
      <c r="M25" s="71"/>
      <c r="N25" s="56"/>
      <c r="O25" s="58"/>
    </row>
    <row r="26" spans="1:15" x14ac:dyDescent="0.2">
      <c r="A26" s="60"/>
      <c r="B26" s="60"/>
      <c r="C26" s="60"/>
      <c r="D26" s="60" t="s">
        <v>30</v>
      </c>
      <c r="E26" s="60"/>
      <c r="F26" s="60"/>
      <c r="G26" s="60"/>
      <c r="H26" s="60"/>
      <c r="I26" s="60"/>
      <c r="J26" s="60"/>
      <c r="K26" s="64">
        <f>MIN(40000-O12,10000)</f>
        <v>10000</v>
      </c>
      <c r="L26" s="60"/>
      <c r="M26" s="60"/>
      <c r="N26" s="60"/>
      <c r="O26" s="60"/>
    </row>
    <row r="27" spans="1:15" x14ac:dyDescent="0.2">
      <c r="A27" s="60"/>
      <c r="B27" s="61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4">
        <f>MAX(K21,K26)</f>
        <v>10000</v>
      </c>
      <c r="M27" s="60"/>
      <c r="N27" s="60"/>
      <c r="O27" s="60"/>
    </row>
    <row r="28" spans="1:15" x14ac:dyDescent="0.2">
      <c r="A28" s="61" t="s">
        <v>32</v>
      </c>
      <c r="B28" s="61" t="s">
        <v>33</v>
      </c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2">
      <c r="A29" s="60"/>
      <c r="B29" s="60"/>
      <c r="C29" s="60"/>
      <c r="D29" s="60" t="s">
        <v>19</v>
      </c>
      <c r="E29" s="72">
        <v>17500</v>
      </c>
      <c r="F29" s="60"/>
      <c r="G29" s="60"/>
      <c r="H29" s="60"/>
      <c r="I29" s="60"/>
      <c r="J29" s="60"/>
      <c r="K29" s="60"/>
      <c r="L29" s="64">
        <f>E29</f>
        <v>17500</v>
      </c>
      <c r="M29" s="60"/>
      <c r="N29" s="60"/>
      <c r="O29" s="60"/>
    </row>
    <row r="30" spans="1:15" x14ac:dyDescent="0.2">
      <c r="A30" s="60"/>
      <c r="B30" s="60"/>
      <c r="C30" s="60"/>
      <c r="D30" s="60" t="s">
        <v>22</v>
      </c>
      <c r="E30" s="73">
        <v>5500</v>
      </c>
      <c r="F30" s="91" t="s">
        <v>72</v>
      </c>
      <c r="G30" s="60"/>
      <c r="H30" s="60"/>
      <c r="I30" s="60"/>
      <c r="J30" s="60"/>
      <c r="K30" s="60"/>
      <c r="L30" s="64">
        <f>IF(F15&gt;=50,E30,0)</f>
        <v>0</v>
      </c>
      <c r="M30" s="60"/>
      <c r="N30" s="60"/>
      <c r="O30" s="60"/>
    </row>
    <row r="31" spans="1:15" x14ac:dyDescent="0.2">
      <c r="A31" s="60"/>
      <c r="B31" s="60"/>
      <c r="C31" s="60"/>
      <c r="D31" s="60"/>
      <c r="E31" s="63"/>
      <c r="F31" s="60"/>
      <c r="G31" s="60"/>
      <c r="H31" s="60"/>
      <c r="I31" s="60"/>
      <c r="J31" s="60"/>
      <c r="K31" s="60"/>
      <c r="L31" s="64"/>
      <c r="M31" s="90"/>
      <c r="N31" s="90"/>
      <c r="O31" s="90"/>
    </row>
    <row r="32" spans="1:1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SUM(L29:L31)</f>
        <v>17500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76</v>
      </c>
      <c r="M35" s="60"/>
      <c r="N35" s="60"/>
      <c r="O35" s="77">
        <f>+K9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+K10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IF((L27-K9-K10)&lt;L33,L27-K9-K10,L33)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91" t="s">
        <v>73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91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91" t="s">
        <v>75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x14ac:dyDescent="0.2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x14ac:dyDescent="0.2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">
      <c r="A49" s="91" t="s">
        <v>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sheetProtection password="CFA3" sheet="1"/>
  <protectedRanges>
    <protectedRange sqref="D2:E2" name="Range6"/>
    <protectedRange sqref="L15" name="Range4"/>
    <protectedRange sqref="F15" name="Range3"/>
    <protectedRange sqref="O12:O14" name="Range2"/>
    <protectedRange sqref="K4:K7" name="Range1"/>
    <protectedRange sqref="E2" name="Range5"/>
  </protectedRanges>
  <mergeCells count="1">
    <mergeCell ref="D2:G2"/>
  </mergeCells>
  <pageMargins left="0.7" right="0.7" top="0.75" bottom="0.75" header="0.3" footer="0.3"/>
  <pageSetup scale="8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workbookViewId="0">
      <selection activeCell="K4" sqref="K4"/>
    </sheetView>
  </sheetViews>
  <sheetFormatPr defaultRowHeight="12.75" x14ac:dyDescent="0.2"/>
  <cols>
    <col min="1" max="1" width="11.28515625" customWidth="1"/>
    <col min="5" max="5" width="11.28515625" customWidth="1"/>
    <col min="7" max="7" width="12" customWidth="1"/>
    <col min="9" max="9" width="11.7109375" customWidth="1"/>
    <col min="11" max="11" width="11.42578125" customWidth="1"/>
    <col min="12" max="12" width="11.28515625" customWidth="1"/>
    <col min="15" max="15" width="20" customWidth="1"/>
  </cols>
  <sheetData>
    <row r="1" spans="1:15" ht="20.25" x14ac:dyDescent="0.3">
      <c r="A1" s="1" t="s">
        <v>0</v>
      </c>
      <c r="H1" s="93" t="s">
        <v>67</v>
      </c>
      <c r="I1" s="94"/>
      <c r="J1" s="94"/>
      <c r="K1" s="84">
        <v>2014</v>
      </c>
    </row>
    <row r="2" spans="1:15" ht="16.5" thickBot="1" x14ac:dyDescent="0.3">
      <c r="A2" s="48" t="s">
        <v>1</v>
      </c>
      <c r="B2" s="48"/>
      <c r="C2" s="48"/>
      <c r="D2" s="95" t="s">
        <v>83</v>
      </c>
      <c r="E2" s="96"/>
      <c r="F2" s="96"/>
      <c r="G2" s="96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1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 t="s">
        <v>58</v>
      </c>
      <c r="L3" s="66"/>
      <c r="M3" s="66"/>
      <c r="N3" s="66"/>
      <c r="O3" s="82">
        <f>SUM(K4+K5-K6-K7)</f>
        <v>0</v>
      </c>
    </row>
    <row r="4" spans="1:15" x14ac:dyDescent="0.2">
      <c r="A4" s="53"/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38"/>
      <c r="L4" s="51"/>
      <c r="M4" s="51"/>
      <c r="N4" s="51"/>
      <c r="O4" s="54"/>
    </row>
    <row r="5" spans="1:15" x14ac:dyDescent="0.2">
      <c r="A5" s="53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39"/>
      <c r="L5" s="51"/>
      <c r="M5" s="51"/>
      <c r="N5" s="51"/>
      <c r="O5" s="54"/>
    </row>
    <row r="6" spans="1:15" x14ac:dyDescent="0.2">
      <c r="A6" s="53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39"/>
      <c r="L6" s="51"/>
      <c r="M6" s="51"/>
      <c r="N6" s="51"/>
      <c r="O6" s="54"/>
    </row>
    <row r="7" spans="1:15" x14ac:dyDescent="0.2">
      <c r="A7" s="53"/>
      <c r="B7" s="79" t="s">
        <v>82</v>
      </c>
      <c r="C7" s="51"/>
      <c r="D7" s="51"/>
      <c r="E7" s="51"/>
      <c r="F7" s="51"/>
      <c r="G7" s="51"/>
      <c r="H7" s="51"/>
      <c r="I7" s="51"/>
      <c r="J7" s="51"/>
      <c r="K7" s="39"/>
      <c r="L7" s="51"/>
      <c r="M7" s="51"/>
      <c r="N7" s="51"/>
      <c r="O7" s="54"/>
    </row>
    <row r="8" spans="1:15" x14ac:dyDescent="0.2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0"/>
      <c r="L8" s="51"/>
      <c r="M8" s="51"/>
      <c r="N8" s="51"/>
      <c r="O8" s="52">
        <f>SUM(K9+K10)</f>
        <v>0</v>
      </c>
    </row>
    <row r="9" spans="1:15" x14ac:dyDescent="0.2">
      <c r="A9" s="53"/>
      <c r="B9" s="51" t="s">
        <v>77</v>
      </c>
      <c r="C9" s="51"/>
      <c r="D9" s="51"/>
      <c r="E9" s="51"/>
      <c r="F9" s="51"/>
      <c r="G9" s="51"/>
      <c r="H9" s="51"/>
      <c r="I9" s="51"/>
      <c r="J9" s="51"/>
      <c r="K9" s="40">
        <f>SUM(K4*0.05)</f>
        <v>0</v>
      </c>
      <c r="L9" s="51"/>
      <c r="M9" s="51"/>
      <c r="N9" s="51"/>
      <c r="O9" s="54"/>
    </row>
    <row r="10" spans="1:15" x14ac:dyDescent="0.2">
      <c r="A10" s="53"/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36">
        <f>K4*N10</f>
        <v>0</v>
      </c>
      <c r="L10" s="79"/>
      <c r="M10" s="83" t="s">
        <v>80</v>
      </c>
      <c r="N10" s="80">
        <v>0.03</v>
      </c>
      <c r="O10" s="54"/>
    </row>
    <row r="11" spans="1:15" x14ac:dyDescent="0.2">
      <c r="A11" s="53"/>
      <c r="B11" s="51"/>
      <c r="C11" s="79" t="s">
        <v>69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4"/>
    </row>
    <row r="12" spans="1:15" x14ac:dyDescent="0.2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2"/>
    </row>
    <row r="13" spans="1:15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8"/>
    </row>
    <row r="14" spans="1:15" x14ac:dyDescent="0.2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2"/>
    </row>
    <row r="15" spans="1:15" ht="13.5" thickBot="1" x14ac:dyDescent="0.25">
      <c r="A15" s="55" t="s">
        <v>63</v>
      </c>
      <c r="B15" s="56"/>
      <c r="C15" s="56"/>
      <c r="D15" s="56"/>
      <c r="E15" s="56"/>
      <c r="F15" s="35"/>
      <c r="G15" s="56"/>
      <c r="H15" s="57"/>
      <c r="I15" s="56"/>
      <c r="J15" s="56"/>
      <c r="K15" s="56"/>
      <c r="L15" s="92"/>
      <c r="M15" s="56"/>
      <c r="N15" s="56"/>
      <c r="O15" s="58"/>
    </row>
    <row r="16" spans="1:15" ht="18" x14ac:dyDescent="0.25">
      <c r="A16" s="59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">
      <c r="A17" s="61" t="s">
        <v>15</v>
      </c>
      <c r="B17" s="61" t="s">
        <v>16</v>
      </c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0"/>
      <c r="B18" s="61" t="s">
        <v>17</v>
      </c>
      <c r="C18" s="61" t="s">
        <v>18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">
      <c r="A19" s="60"/>
      <c r="B19" s="60"/>
      <c r="C19" s="60"/>
      <c r="D19" s="60" t="s">
        <v>19</v>
      </c>
      <c r="E19" s="62">
        <v>1</v>
      </c>
      <c r="F19" s="60" t="s">
        <v>20</v>
      </c>
      <c r="G19" s="63">
        <f>+O3</f>
        <v>0</v>
      </c>
      <c r="H19" s="60" t="s">
        <v>21</v>
      </c>
      <c r="I19" s="63">
        <f>+E19*G19</f>
        <v>0</v>
      </c>
      <c r="J19" s="60"/>
      <c r="K19" s="60"/>
      <c r="L19" s="60"/>
      <c r="M19" s="60"/>
      <c r="N19" s="60"/>
      <c r="O19" s="60"/>
    </row>
    <row r="20" spans="1:15" x14ac:dyDescent="0.2">
      <c r="A20" s="60"/>
      <c r="B20" s="60"/>
      <c r="C20" s="60"/>
      <c r="D20" s="60" t="s">
        <v>22</v>
      </c>
      <c r="F20" s="60"/>
      <c r="G20" s="60"/>
      <c r="H20" s="60"/>
      <c r="I20" s="63">
        <v>52000</v>
      </c>
      <c r="J20" s="60"/>
      <c r="K20" s="60"/>
      <c r="L20" s="60"/>
      <c r="M20" s="60"/>
      <c r="N20" s="60"/>
      <c r="O20" s="60"/>
    </row>
    <row r="21" spans="1:15" ht="13.5" thickBot="1" x14ac:dyDescent="0.25">
      <c r="A21" s="60"/>
      <c r="B21" s="60"/>
      <c r="C21" s="60"/>
      <c r="D21" s="61" t="s">
        <v>23</v>
      </c>
      <c r="E21" s="60"/>
      <c r="F21" s="60"/>
      <c r="G21" s="60"/>
      <c r="H21" s="60"/>
      <c r="I21" s="60"/>
      <c r="J21" s="60"/>
      <c r="K21" s="64">
        <f>MIN(I19,I20)</f>
        <v>0</v>
      </c>
      <c r="L21" s="60"/>
      <c r="M21" s="60"/>
      <c r="N21" s="60"/>
      <c r="O21" s="60"/>
    </row>
    <row r="22" spans="1:15" x14ac:dyDescent="0.2">
      <c r="A22" s="60"/>
      <c r="B22" s="61" t="s">
        <v>24</v>
      </c>
      <c r="C22" s="61"/>
      <c r="D22" s="61" t="s">
        <v>25</v>
      </c>
      <c r="E22" s="60"/>
      <c r="F22" s="60"/>
      <c r="G22" s="60"/>
      <c r="H22" s="60"/>
      <c r="I22" s="60"/>
      <c r="J22" s="60"/>
      <c r="K22" s="60"/>
      <c r="L22" s="60"/>
      <c r="M22" s="65"/>
      <c r="N22" s="66"/>
      <c r="O22" s="67"/>
    </row>
    <row r="23" spans="1:15" x14ac:dyDescent="0.2">
      <c r="A23" s="60"/>
      <c r="B23" s="60"/>
      <c r="C23" s="60"/>
      <c r="D23" s="60" t="s">
        <v>26</v>
      </c>
      <c r="E23" s="60"/>
      <c r="F23" s="60"/>
      <c r="G23" s="60"/>
      <c r="H23" s="60"/>
      <c r="I23" s="60"/>
      <c r="J23" s="60"/>
      <c r="K23" s="60"/>
      <c r="L23" s="60"/>
      <c r="M23" s="68" t="str">
        <f>IF(AND(O12&lt;40000, K21&lt;10000),"You are Eligible for ","You are Not Elligible for ")</f>
        <v xml:space="preserve">You are Eligible for </v>
      </c>
      <c r="N23" s="69"/>
      <c r="O23" s="70"/>
    </row>
    <row r="24" spans="1:15" x14ac:dyDescent="0.2">
      <c r="A24" s="60"/>
      <c r="B24" s="60"/>
      <c r="C24" s="60"/>
      <c r="D24" s="60" t="s">
        <v>27</v>
      </c>
      <c r="E24" s="60"/>
      <c r="F24" s="60"/>
      <c r="G24" s="60"/>
      <c r="H24" s="60"/>
      <c r="I24" s="60"/>
      <c r="J24" s="60"/>
      <c r="K24" s="60"/>
      <c r="L24" s="60"/>
      <c r="M24" s="68" t="s">
        <v>28</v>
      </c>
      <c r="N24" s="69"/>
      <c r="O24" s="70"/>
    </row>
    <row r="25" spans="1:15" ht="13.5" thickBot="1" x14ac:dyDescent="0.25">
      <c r="A25" s="60"/>
      <c r="B25" s="60"/>
      <c r="C25" s="60"/>
      <c r="D25" s="60" t="s">
        <v>29</v>
      </c>
      <c r="E25" s="60"/>
      <c r="F25" s="60"/>
      <c r="G25" s="60"/>
      <c r="H25" s="60"/>
      <c r="I25" s="60"/>
      <c r="J25" s="60"/>
      <c r="K25" s="60"/>
      <c r="L25" s="60"/>
      <c r="M25" s="71"/>
      <c r="N25" s="56"/>
      <c r="O25" s="58"/>
    </row>
    <row r="26" spans="1:15" x14ac:dyDescent="0.2">
      <c r="A26" s="60"/>
      <c r="B26" s="60"/>
      <c r="C26" s="60"/>
      <c r="D26" s="60" t="s">
        <v>30</v>
      </c>
      <c r="E26" s="60"/>
      <c r="F26" s="60"/>
      <c r="G26" s="60"/>
      <c r="H26" s="60"/>
      <c r="I26" s="60"/>
      <c r="J26" s="60"/>
      <c r="K26" s="64">
        <f>MIN(40000-O12,10000)</f>
        <v>10000</v>
      </c>
      <c r="L26" s="60"/>
      <c r="M26" s="60"/>
      <c r="N26" s="60"/>
      <c r="O26" s="60"/>
    </row>
    <row r="27" spans="1:15" x14ac:dyDescent="0.2">
      <c r="A27" s="60"/>
      <c r="B27" s="61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4">
        <f>MAX(K21,K26)</f>
        <v>10000</v>
      </c>
      <c r="M27" s="60"/>
      <c r="N27" s="60"/>
      <c r="O27" s="60"/>
    </row>
    <row r="28" spans="1:15" x14ac:dyDescent="0.2">
      <c r="A28" s="61" t="s">
        <v>32</v>
      </c>
      <c r="B28" s="61" t="s">
        <v>33</v>
      </c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2">
      <c r="A29" s="60"/>
      <c r="B29" s="60"/>
      <c r="C29" s="60"/>
      <c r="D29" s="60" t="s">
        <v>19</v>
      </c>
      <c r="E29" s="72">
        <v>17500</v>
      </c>
      <c r="F29" s="60"/>
      <c r="G29" s="60"/>
      <c r="H29" s="60"/>
      <c r="I29" s="60"/>
      <c r="J29" s="60"/>
      <c r="K29" s="60"/>
      <c r="L29" s="64">
        <f>E29</f>
        <v>17500</v>
      </c>
      <c r="M29" s="60"/>
      <c r="N29" s="60"/>
      <c r="O29" s="60"/>
    </row>
    <row r="30" spans="1:15" x14ac:dyDescent="0.2">
      <c r="A30" s="60"/>
      <c r="B30" s="60"/>
      <c r="C30" s="60"/>
      <c r="D30" s="60" t="s">
        <v>22</v>
      </c>
      <c r="E30" s="73">
        <v>5500</v>
      </c>
      <c r="F30" s="91" t="s">
        <v>72</v>
      </c>
      <c r="G30" s="60"/>
      <c r="H30" s="60"/>
      <c r="I30" s="60"/>
      <c r="J30" s="60"/>
      <c r="K30" s="60"/>
      <c r="L30" s="64">
        <f>IF(F15&gt;=50,E30,0)</f>
        <v>0</v>
      </c>
      <c r="M30" s="60"/>
      <c r="N30" s="60"/>
      <c r="O30" s="60"/>
    </row>
    <row r="31" spans="1:15" x14ac:dyDescent="0.2">
      <c r="A31" s="60"/>
      <c r="B31" s="60"/>
      <c r="C31" s="60"/>
      <c r="D31" s="60"/>
      <c r="E31" s="63"/>
      <c r="F31" s="60"/>
      <c r="G31" s="60"/>
      <c r="H31" s="60"/>
      <c r="I31" s="60"/>
      <c r="J31" s="60"/>
      <c r="K31" s="60"/>
      <c r="L31" s="64"/>
      <c r="M31" s="90"/>
      <c r="N31" s="90"/>
      <c r="O31" s="90"/>
    </row>
    <row r="32" spans="1:1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x14ac:dyDescent="0.2">
      <c r="A33" s="60"/>
      <c r="B33" s="61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4">
        <f>SUM(L29:L31)</f>
        <v>17500</v>
      </c>
      <c r="M33" s="60"/>
      <c r="N33" s="60"/>
      <c r="O33" s="60"/>
    </row>
    <row r="34" spans="1:1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x14ac:dyDescent="0.2">
      <c r="A35" s="61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 t="s">
        <v>76</v>
      </c>
      <c r="M35" s="60"/>
      <c r="N35" s="60"/>
      <c r="O35" s="77">
        <f>+K9</f>
        <v>0</v>
      </c>
    </row>
    <row r="36" spans="1:1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 t="s">
        <v>40</v>
      </c>
      <c r="M36" s="60"/>
      <c r="N36" s="60"/>
      <c r="O36" s="77">
        <f>+K10</f>
        <v>0</v>
      </c>
    </row>
    <row r="37" spans="1:1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 t="s">
        <v>41</v>
      </c>
      <c r="M37" s="60"/>
      <c r="N37" s="60"/>
      <c r="O37" s="77">
        <f>SUM(O35:O36)</f>
        <v>0</v>
      </c>
    </row>
    <row r="38" spans="1:15" ht="18" x14ac:dyDescent="0.25">
      <c r="A38" s="61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>
        <f>IF((L27-K9-K10)&lt;L33,L27-K9-K10,L33)</f>
        <v>10000</v>
      </c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2">
      <c r="A41" s="60" t="s">
        <v>79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x14ac:dyDescent="0.2">
      <c r="A43" s="91" t="s">
        <v>73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91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x14ac:dyDescent="0.2">
      <c r="A45" s="91" t="s">
        <v>75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">
      <c r="A46" s="60" t="s">
        <v>45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x14ac:dyDescent="0.2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x14ac:dyDescent="0.2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">
      <c r="A49" s="91" t="s">
        <v>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sheetProtection password="CFA3" sheet="1" objects="1" scenarios="1"/>
  <protectedRanges>
    <protectedRange sqref="D2:E2" name="Range6"/>
    <protectedRange sqref="L15" name="Range4"/>
    <protectedRange sqref="F15" name="Range3"/>
    <protectedRange sqref="O12:O14" name="Range2"/>
    <protectedRange sqref="K4:K7" name="Range1"/>
    <protectedRange sqref="E2" name="Range5"/>
  </protectedRanges>
  <mergeCells count="1">
    <mergeCell ref="D2:G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North American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Kristina Dahabura</cp:lastModifiedBy>
  <cp:lastPrinted>2011-12-05T01:36:45Z</cp:lastPrinted>
  <dcterms:created xsi:type="dcterms:W3CDTF">2005-12-01T16:18:14Z</dcterms:created>
  <dcterms:modified xsi:type="dcterms:W3CDTF">2017-10-24T20:30:17Z</dcterms:modified>
</cp:coreProperties>
</file>